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00" windowHeight="13520" firstSheet="6" activeTab="6"/>
  </bookViews>
  <sheets>
    <sheet name="测算60" sheetId="4" state="hidden" r:id="rId1"/>
    <sheet name="测算80" sheetId="6" state="hidden" r:id="rId2"/>
    <sheet name="测算90" sheetId="7" state="hidden" r:id="rId3"/>
    <sheet name="测算95" sheetId="8" state="hidden" r:id="rId4"/>
    <sheet name="Sheet1 (2)" sheetId="2" state="hidden" r:id="rId5"/>
    <sheet name="测算98" sheetId="9" state="hidden" r:id="rId6"/>
    <sheet name="公示奖补清单" sheetId="10" r:id="rId7"/>
  </sheets>
  <externalReferences>
    <externalReference r:id="rId8"/>
  </externalReferences>
  <definedNames>
    <definedName name="_xlnm._FilterDatabase" localSheetId="0" hidden="1">测算60!$A$5:$AV$154</definedName>
    <definedName name="_xlnm._FilterDatabase" localSheetId="1" hidden="1">测算80!$A$5:$AV$154</definedName>
    <definedName name="_xlnm._FilterDatabase" localSheetId="2" hidden="1">测算90!$A$5:$AV$154</definedName>
    <definedName name="_xlnm._FilterDatabase" localSheetId="3" hidden="1">测算95!$A$5:$AX$154</definedName>
    <definedName name="_xlnm._FilterDatabase" localSheetId="4" hidden="1">'Sheet1 (2)'!$A$5:$AR$164</definedName>
    <definedName name="_xlnm._FilterDatabase" localSheetId="5" hidden="1">测算98!$A$5:$AX$154</definedName>
    <definedName name="_xlnm._FilterDatabase" localSheetId="6" hidden="1">公示奖补清单!$A$4:$E$255</definedName>
    <definedName name="_xlnm.Print_Area" localSheetId="6">公示奖补清单!$A$1:$E$155</definedName>
    <definedName name="_xlnm.Print_Titles" localSheetId="6">公示奖补清单!$2:$4</definedName>
  </definedNames>
  <calcPr calcId="144525"/>
</workbook>
</file>

<file path=xl/sharedStrings.xml><?xml version="1.0" encoding="utf-8"?>
<sst xmlns="http://schemas.openxmlformats.org/spreadsheetml/2006/main" count="8974" uniqueCount="702">
  <si>
    <t>苏州工业园区支持制造业企业有效投入奖补资金拟奖补项目清单（项目实施期为2020年度）</t>
  </si>
  <si>
    <t>单位：万元</t>
  </si>
  <si>
    <t>序号</t>
  </si>
  <si>
    <t>奖补类型</t>
  </si>
  <si>
    <t>企业名称</t>
  </si>
  <si>
    <t>统一社会信用代码</t>
  </si>
  <si>
    <t>项目名称</t>
  </si>
  <si>
    <t>基础奖补计算</t>
  </si>
  <si>
    <t>追加奖补计算</t>
  </si>
  <si>
    <r>
      <rPr>
        <b/>
        <sz val="11"/>
        <color theme="1"/>
        <rFont val="宋体"/>
        <charset val="134"/>
        <scheme val="minor"/>
      </rPr>
      <t xml:space="preserve">初步计算
奖补金额
</t>
    </r>
    <r>
      <rPr>
        <sz val="11"/>
        <color theme="1"/>
        <rFont val="宋体"/>
        <charset val="134"/>
        <scheme val="minor"/>
      </rPr>
      <t>（基础奖补金额+追加奖补金额，封上限1000万元）</t>
    </r>
  </si>
  <si>
    <t>查重情况</t>
  </si>
  <si>
    <r>
      <rPr>
        <b/>
        <sz val="11"/>
        <color theme="1"/>
        <rFont val="宋体"/>
        <charset val="134"/>
        <scheme val="minor"/>
      </rPr>
      <t xml:space="preserve">拟奖补金额
</t>
    </r>
    <r>
      <rPr>
        <sz val="11"/>
        <color theme="1"/>
        <rFont val="宋体"/>
        <charset val="134"/>
        <scheme val="minor"/>
      </rPr>
      <t>（基础奖补金额+追加奖补金额-查重金额）</t>
    </r>
  </si>
  <si>
    <t>经认定的
设备投入额</t>
  </si>
  <si>
    <t>企业类型</t>
  </si>
  <si>
    <t>企业类型
得分</t>
  </si>
  <si>
    <t>投资规模</t>
  </si>
  <si>
    <t>投资增幅</t>
  </si>
  <si>
    <t>加分项</t>
  </si>
  <si>
    <r>
      <rPr>
        <b/>
        <sz val="11"/>
        <color theme="1"/>
        <rFont val="宋体"/>
        <charset val="134"/>
        <scheme val="minor"/>
      </rPr>
      <t xml:space="preserve">投资能级得分
</t>
    </r>
    <r>
      <rPr>
        <sz val="11"/>
        <color theme="1"/>
        <rFont val="宋体"/>
        <charset val="134"/>
        <scheme val="minor"/>
      </rPr>
      <t>（投资规模得分×50%+投资增幅得分×50%+加分项得分）/100）</t>
    </r>
  </si>
  <si>
    <t>列统情况</t>
  </si>
  <si>
    <r>
      <rPr>
        <b/>
        <sz val="11"/>
        <color theme="1"/>
        <rFont val="宋体"/>
        <charset val="134"/>
        <scheme val="minor"/>
      </rPr>
      <t xml:space="preserve">列统系数
</t>
    </r>
    <r>
      <rPr>
        <sz val="11"/>
        <color theme="1"/>
        <rFont val="宋体"/>
        <charset val="134"/>
        <scheme val="minor"/>
      </rPr>
      <t>（1/0.8）</t>
    </r>
  </si>
  <si>
    <t>调整系数</t>
  </si>
  <si>
    <r>
      <rPr>
        <b/>
        <sz val="11"/>
        <color theme="1"/>
        <rFont val="宋体"/>
        <charset val="134"/>
        <scheme val="minor"/>
      </rPr>
      <t xml:space="preserve">基础奖补金额
</t>
    </r>
    <r>
      <rPr>
        <sz val="11"/>
        <color theme="1"/>
        <rFont val="宋体"/>
        <charset val="134"/>
        <scheme val="minor"/>
      </rPr>
      <t>（经认定的设备投入额×10%×（企业类型得分×20%+投资能级得分×80%）×列统系数×调整系数）</t>
    </r>
  </si>
  <si>
    <t>智能制造追加奖补</t>
  </si>
  <si>
    <t>绿色制造追加奖补</t>
  </si>
  <si>
    <t>经发委</t>
  </si>
  <si>
    <t>科创委</t>
  </si>
  <si>
    <t>投促委</t>
  </si>
  <si>
    <t>查重合计
金额</t>
  </si>
  <si>
    <t>链主/尖峰/高原/其他制造业企业</t>
  </si>
  <si>
    <t>无量纲化
数值</t>
  </si>
  <si>
    <t>投资规模
得分</t>
  </si>
  <si>
    <t>企业用于生产的设备金额（固定资产科目中用于生产的相关设备条目的原值的年初数）</t>
  </si>
  <si>
    <t>经认定的设备投入额占企业用于生产的设备金额的比重</t>
  </si>
  <si>
    <t>投资增幅
得分</t>
  </si>
  <si>
    <t>当年列入省市
重点项目情况
（省级、市级、无）</t>
  </si>
  <si>
    <t>总投资额</t>
  </si>
  <si>
    <t>建设情况
（新建/续建）</t>
  </si>
  <si>
    <t>加分项得分
（满分10分）</t>
  </si>
  <si>
    <t>是否达到列统标准
（企业当年度投资额超过500万元）</t>
  </si>
  <si>
    <t>列统金额</t>
  </si>
  <si>
    <t>经认定的智能制造设备投入额</t>
  </si>
  <si>
    <t>项目示范
得分（20分）</t>
  </si>
  <si>
    <t>项目水平
得分（专家评分×80%，80分）</t>
  </si>
  <si>
    <t>项目智能化效果总分（100分）</t>
  </si>
  <si>
    <r>
      <rPr>
        <b/>
        <sz val="11"/>
        <color theme="1"/>
        <rFont val="宋体"/>
        <charset val="134"/>
        <scheme val="minor"/>
      </rPr>
      <t>项目智能化
效果得分</t>
    </r>
    <r>
      <rPr>
        <sz val="11"/>
        <color theme="1"/>
        <rFont val="宋体"/>
        <charset val="134"/>
        <scheme val="minor"/>
      </rPr>
      <t xml:space="preserve">
（1/0.6/0.4）</t>
    </r>
  </si>
  <si>
    <t>智能制造
调整系数</t>
  </si>
  <si>
    <t>智能制造
追加奖补金额</t>
  </si>
  <si>
    <t>经认定的绿色制造设备投入额</t>
  </si>
  <si>
    <t>绿色制造
调整系数</t>
  </si>
  <si>
    <t>绿色制造
追加奖补金额</t>
  </si>
  <si>
    <t>省技改综合奖补</t>
  </si>
  <si>
    <t>省转型升级技改奖补</t>
  </si>
  <si>
    <t>市级有效投入</t>
  </si>
  <si>
    <t>节能改造奖补</t>
  </si>
  <si>
    <t>人工智能奖补</t>
  </si>
  <si>
    <t>产业化落地固定资产兑现</t>
  </si>
  <si>
    <t>核心产业政策奖补</t>
  </si>
  <si>
    <t>改扩建项目</t>
  </si>
  <si>
    <t>碧迪快速诊断产品（苏州）有限公司</t>
  </si>
  <si>
    <t>91320594788380757Q</t>
  </si>
  <si>
    <t>碧迪快速诊断产品（苏州）有限公司 快速诊断试剂板生产扩建项目</t>
  </si>
  <si>
    <t>尖峰企业</t>
  </si>
  <si>
    <t>市级</t>
  </si>
  <si>
    <t>新建</t>
  </si>
  <si>
    <t>SEW-传动设备(苏州)有限公司</t>
  </si>
  <si>
    <t>91320594730135548U</t>
  </si>
  <si>
    <t>SEW-传动设备（苏州）有限公司减速机生产扩建项目</t>
  </si>
  <si>
    <t>链主企业</t>
  </si>
  <si>
    <t>无</t>
  </si>
  <si>
    <t>-</t>
  </si>
  <si>
    <t>技术改造项目</t>
  </si>
  <si>
    <t>苏州久泰精密技术股份有限公司</t>
  </si>
  <si>
    <t>9132059474624006X0</t>
  </si>
  <si>
    <t>苏州工业园区久泰精密电子有限公司手机配件模切镀膜自动化产线技改项目</t>
  </si>
  <si>
    <t/>
  </si>
  <si>
    <t>飞利浦医疗（苏州）有限公司</t>
  </si>
  <si>
    <t>913205946993402277</t>
  </si>
  <si>
    <t>飞利浦医疗（苏州）有限公司CT（计算机体层摄影设备）、MR磁共振磁体、IGT（血管造影X射线机）等产品技术改造项目</t>
  </si>
  <si>
    <t>未纳统</t>
  </si>
  <si>
    <t>苏州毕毕西通讯系统有限公司</t>
  </si>
  <si>
    <t>91320594776896895X</t>
  </si>
  <si>
    <t>苏州毕毕西通讯有限公司射频线缆自动化产线的技术改造项目</t>
  </si>
  <si>
    <t>苏州邦卓精密工业有限公司</t>
  </si>
  <si>
    <t>91320594550225212D</t>
  </si>
  <si>
    <t>苏州邦卓精密工业有限公司电子塑胶产品精加工的技术改造项目</t>
  </si>
  <si>
    <t>高原企业</t>
  </si>
  <si>
    <t>兰晟生物医药（苏州）有限公司</t>
  </si>
  <si>
    <t>91320594MA1W493W5X</t>
  </si>
  <si>
    <t>兰晟生物医药（苏州）有限公司创新药物研发实验室、中试车间技术改造项目</t>
  </si>
  <si>
    <t>其他制造业企业</t>
  </si>
  <si>
    <t>牧东光电科技有限公司</t>
  </si>
  <si>
    <t>91320594676364242F</t>
  </si>
  <si>
    <t>牧东光电科技有限公司年产100万套电子产品触控屏技术改造项目</t>
  </si>
  <si>
    <t>苏州日月新半导体有限公司</t>
  </si>
  <si>
    <t>91320594728014317G</t>
  </si>
  <si>
    <t>年产7.5亿颗半导体芯片封装测试工艺提升改造项目</t>
  </si>
  <si>
    <t>续建</t>
  </si>
  <si>
    <t>德莎（苏州）胶带技术有限公司</t>
  </si>
  <si>
    <t>91320594761504668U</t>
  </si>
  <si>
    <t>德莎（苏州）胶带技术有限公司双面胶带技术改造项目</t>
  </si>
  <si>
    <t>颀中科技(苏州)有限公司</t>
  </si>
  <si>
    <t>91320594762849748G</t>
  </si>
  <si>
    <t>颀中科技（苏州）有限公司晶圆级芯片封装及测试技术改造项目</t>
  </si>
  <si>
    <t>事必得精密机械（苏州）有限公司</t>
  </si>
  <si>
    <t>91320594761505038X</t>
  </si>
  <si>
    <t>事必得电动工具精密零件生产线技术改造项目</t>
  </si>
  <si>
    <t>威刚科技（苏州）有限公司</t>
  </si>
  <si>
    <t>91320594757329369F</t>
  </si>
  <si>
    <t>固态硬盘生产线技术改造项目</t>
  </si>
  <si>
    <t>苏州金唯智生物科技有限公司</t>
  </si>
  <si>
    <t>91320594555822825J</t>
  </si>
  <si>
    <t>金唯智高通量基因组学技术及应用实验室的技术改造项目</t>
  </si>
  <si>
    <t>苏州华兴源创科技股份有限公司</t>
  </si>
  <si>
    <t>91320594776412379N</t>
  </si>
  <si>
    <t>苏州华兴源创科技股份有限公司工业自动化测试技术升级项目</t>
  </si>
  <si>
    <t>苏州市利来星辰塑业科技有限公司</t>
  </si>
  <si>
    <t>91320594743127619W</t>
  </si>
  <si>
    <t>苏州市利来星辰塑业科技有限公司注塑件产品扩建技改项目</t>
  </si>
  <si>
    <t>苏州百特医疗用品有限公司</t>
  </si>
  <si>
    <t>91320594608205645K</t>
  </si>
  <si>
    <t>苏州百特医疗用品有限公司扩建腹膜透析袋技术升级项目</t>
  </si>
  <si>
    <t>普杰无纺布（中国）有限公司</t>
  </si>
  <si>
    <t>91320594772463451N</t>
  </si>
  <si>
    <t>普杰无纺布S1、S2和S5产线改造项目</t>
  </si>
  <si>
    <t>欧朗电子科技有限公司</t>
  </si>
  <si>
    <t>913205947923058056</t>
  </si>
  <si>
    <t>欧朗电子科技有限公司电子产品生产技术改造项目</t>
  </si>
  <si>
    <t>贝尔纳塑料制品（苏州）有限公司</t>
  </si>
  <si>
    <t>91320594697932421R</t>
  </si>
  <si>
    <t>贝尔纳塑料制品（苏州）有限公司年产600万件注塑塑料日用品技改项目</t>
  </si>
  <si>
    <t>迈锐精密科技（苏州）有限公司</t>
  </si>
  <si>
    <t>91320594761505003B</t>
  </si>
  <si>
    <t>迈锐精密科技（苏州）有限公司无线通信及穿戴设备功能组件技术改造项目</t>
  </si>
  <si>
    <t>海德鲁铝业（苏州）有限公司</t>
  </si>
  <si>
    <t>91320594756431580B</t>
  </si>
  <si>
    <t>海德鲁铝业（苏州）有限公司管材技改项目</t>
  </si>
  <si>
    <t>挪拉通科技（苏州）有限公司</t>
  </si>
  <si>
    <t>91320594780268920H</t>
  </si>
  <si>
    <t>挪拉通科技（苏州）有限公司生产车间智能化技术改造项目</t>
  </si>
  <si>
    <t>太极半导体（苏州）有限公司</t>
  </si>
  <si>
    <t>913205940601875249</t>
  </si>
  <si>
    <t>太极半导体（苏州）有限公司半导体封装测试车间智能化改造项目</t>
  </si>
  <si>
    <t>泛达电子（苏州）有限公司</t>
  </si>
  <si>
    <t>91320594784381293J</t>
  </si>
  <si>
    <t>生产表面贴装线路板产品的线体技术改造</t>
  </si>
  <si>
    <t>苏州法拉鼎电机有限公司</t>
  </si>
  <si>
    <t>913205947802692880</t>
  </si>
  <si>
    <t>苏州法拉鼎电机有限公司新建高效电机智能化生产技术改造项目</t>
  </si>
  <si>
    <t>索普利机械产品（苏州）有限公司</t>
  </si>
  <si>
    <t>913205947539399791</t>
  </si>
  <si>
    <t>索普利机械产品（苏州）有限公司汽车零部件生产技术改造项目</t>
  </si>
  <si>
    <t>苏州维旺科技有限公司</t>
  </si>
  <si>
    <t>9132059466490271XG</t>
  </si>
  <si>
    <t>苏州维旺科技有限公司高亮度导光器件设备升级技术改造项目</t>
  </si>
  <si>
    <t>格兰富水泵（苏州）有限公司</t>
  </si>
  <si>
    <t>913205946082354224</t>
  </si>
  <si>
    <t>格兰富水泵（苏州）有限公司MG71/80电机及搅拌器产品生产线技术改造项目</t>
  </si>
  <si>
    <t>信达生物制药(苏州)有限公司</t>
  </si>
  <si>
    <t>9132059458102064XX</t>
  </si>
  <si>
    <t>信达生物制药（苏州）有限公司创新细胞治疗药物生产线技术改造项目</t>
  </si>
  <si>
    <t>日立安斯泰莫底盘系统(苏州)有限公司</t>
  </si>
  <si>
    <t>913205947448265778</t>
  </si>
  <si>
    <t>制动器生产线兼容性（混载）技改项目</t>
  </si>
  <si>
    <t>乔治费歇尔金属成型科技（苏州）有限公司</t>
  </si>
  <si>
    <t>913205947596616800</t>
  </si>
  <si>
    <t>年产60套7200万销售收入模具智能制造和年产13956吨7.6亿销售收入大型精密汽车结构件及电动汽车结构件智能制造生产线的数字化升级技术改造项目</t>
  </si>
  <si>
    <t>百得（苏州）电动工具有限公司</t>
  </si>
  <si>
    <t>91320594608205418E</t>
  </si>
  <si>
    <t>百得（苏州）科技有限公司生产线自动化改造项目</t>
  </si>
  <si>
    <t>帕玛斯韦奇航空部件（苏州）有限公司</t>
  </si>
  <si>
    <t>91320594565323798R</t>
  </si>
  <si>
    <t>帕玛斯韦奇航空部件(苏州)有限公司链接件自动化生产线管理的智能工艺升级技术改造项目</t>
  </si>
  <si>
    <t>苏州英谷激光有限公司</t>
  </si>
  <si>
    <t>91320594063223156M</t>
  </si>
  <si>
    <t>苏州英谷激光有限公司工业级固体激光器生产线技术改造项目</t>
  </si>
  <si>
    <t>斯丹德汽车系统（苏州）有限公司</t>
  </si>
  <si>
    <t>91320594792305602H</t>
  </si>
  <si>
    <t>斯丹德汽车系统（苏州）有限公司汽车燃油系统研发及生产技改项目</t>
  </si>
  <si>
    <t>唯亚威应用光学（苏州）有限公司</t>
  </si>
  <si>
    <t>91320594552530130B</t>
  </si>
  <si>
    <t>年产7000万片光学过滤器技改项目</t>
  </si>
  <si>
    <t>万通（苏州）定量阀系统有限公司</t>
  </si>
  <si>
    <t>913205946082357212</t>
  </si>
  <si>
    <t>年产1800万件注塑件生产线智能化技术改造项目</t>
  </si>
  <si>
    <t>大同精密金属（苏州）有限公司</t>
  </si>
  <si>
    <t>913205947424737983</t>
  </si>
  <si>
    <t>大同精密金属（苏州）有限公司中型发动机轴瓦工艺技术改造项目</t>
  </si>
  <si>
    <t>苏州阿诺精密切削技术有限公司</t>
  </si>
  <si>
    <t>9132000073441427XR</t>
  </si>
  <si>
    <t>年产10万支三轴以上联动的高速、精密数控机床用刀具技术改造项目</t>
  </si>
  <si>
    <t>苏州禾昌聚合材料股份有限公司</t>
  </si>
  <si>
    <t>91320000714164832Y</t>
  </si>
  <si>
    <t>苏州禾昌聚合材料股份有限公司高性能复合材料技术中心建设项目</t>
  </si>
  <si>
    <t>苏州生益科技有限公司</t>
  </si>
  <si>
    <t>91320594739577254Y</t>
  </si>
  <si>
    <t>苏州生益科技有限公司高频高速电子基材智能化生产技术改造项目</t>
  </si>
  <si>
    <t>史帝瑞灭菌技术(苏州)有限公司</t>
  </si>
  <si>
    <t>9132059467010735XN</t>
  </si>
  <si>
    <t>史帝瑞灭菌技术（苏州）有限公司环氧乙烷灭菌智能化技术改造项目</t>
  </si>
  <si>
    <t>皆可博（苏州）车辆控制系统有限公司</t>
  </si>
  <si>
    <t>91320594673042854G</t>
  </si>
  <si>
    <t>皆可博（苏州）车辆控制系统有限公司发动机制动器液压制动装置生产线技术改造项目</t>
  </si>
  <si>
    <t>伊维氏汽车部件(苏州)有限公司</t>
  </si>
  <si>
    <t>913205947682768050</t>
  </si>
  <si>
    <t>塑能科技（苏州）有限公司精密注塑件生产线技术改造项目</t>
  </si>
  <si>
    <t>玛努利液压器材（苏州）有限公司</t>
  </si>
  <si>
    <t>9132059475799553XE</t>
  </si>
  <si>
    <t>玛努利液压器材（苏州）有限公司高压液压加强软管生产线技术改造项目</t>
  </si>
  <si>
    <t>高德（苏州）电子有限公司</t>
  </si>
  <si>
    <t>91320594608207413D</t>
  </si>
  <si>
    <t>高德（苏州）电子有限公司线路板高密度互联及其自动化技术改造项目</t>
  </si>
  <si>
    <t>苏州千机智能技术有限公司</t>
  </si>
  <si>
    <t>91320594346201571H</t>
  </si>
  <si>
    <t>苏州千机智能技术有限公司航空发动机整体叶盘、叶环和叶轮零件制造工艺技术改造项目</t>
  </si>
  <si>
    <t>深圳长城开发苏州电子有限公司</t>
  </si>
  <si>
    <t>913205947855517845</t>
  </si>
  <si>
    <t>深圳长城开发苏州电子有限公司智能家电精密电路板表面贴装技改项目</t>
  </si>
  <si>
    <t>三积瑞科技（苏州）有限公司</t>
  </si>
  <si>
    <t>91320594735740050R</t>
  </si>
  <si>
    <t>三积瑞科技（苏州）有限公司电感器及线圈元器件效率提升技术改造项目备案</t>
  </si>
  <si>
    <t>电化精细材料（苏州）有限公司</t>
  </si>
  <si>
    <t>913205947833604742</t>
  </si>
  <si>
    <t>电化精细材料（苏州）有限公司载带、盖带生产车间技术改造项目</t>
  </si>
  <si>
    <t>苏州富莱克精密工具有限公司</t>
  </si>
  <si>
    <t>91320594672023221K</t>
  </si>
  <si>
    <t>苏州富莱克精密工具有限公司三轴以上联动的高速，精密数控机床用刀具生产技改项目</t>
  </si>
  <si>
    <t>同宜医药（苏州）有限公司</t>
  </si>
  <si>
    <t>91320594MA1MFQBB1W</t>
  </si>
  <si>
    <t>同宜医药（苏州）有限公司肿瘤靶向配体偶联药物生产检测技术改造项目</t>
  </si>
  <si>
    <t>亿滋食品（苏州）有限公司</t>
  </si>
  <si>
    <t>913205947514058425</t>
  </si>
  <si>
    <t>亿滋食品（苏州）有限公司奥利奥包装技术改造项目</t>
  </si>
  <si>
    <t>宏利科技（苏州）有限公司</t>
  </si>
  <si>
    <t>913205947462400518</t>
  </si>
  <si>
    <t>宏利科技（苏州）有限公司高精密医疗器械注塑零部件智能制造生产线技术改造项目</t>
  </si>
  <si>
    <t>苏州韬盛电子科技有限公司</t>
  </si>
  <si>
    <t>91320594588448374H</t>
  </si>
  <si>
    <t>苏州韬盛电子科技有限公司集成电路芯片测试装置产线技术改造项目</t>
  </si>
  <si>
    <t>麦格纳汽车系统（苏州）有限公司</t>
  </si>
  <si>
    <t>91320594783360757A</t>
  </si>
  <si>
    <t>麦格纳汽车系统（苏州）有限公司汽车门系统生产技术改造项目　</t>
  </si>
  <si>
    <t>康德瑞恩电磁科技（中国）有限公司</t>
  </si>
  <si>
    <t>91320594773759510N</t>
  </si>
  <si>
    <t>康德瑞恩电磁科技（中国）有限公司关键装配线技术改造</t>
  </si>
  <si>
    <t>苏州康容生物医疗科技有限公司</t>
  </si>
  <si>
    <t>913205945571236497</t>
  </si>
  <si>
    <t>苏州康容生物医疗科技有限公司生物耗材生产线技术改造项目</t>
  </si>
  <si>
    <t>苏州兴胜科半导体材料有限公司</t>
  </si>
  <si>
    <t>91320594747307756U</t>
  </si>
  <si>
    <t>苏州兴胜科半导体材料有限公司高端蚀刻引线框架生产工艺提升改造项目</t>
  </si>
  <si>
    <t>苏州新锐合金工具股份有限公司</t>
  </si>
  <si>
    <t>9132000077867054XF</t>
  </si>
  <si>
    <t>苏州新锐合金工具股份有限公司牙轮钻头产品生产线技术改造</t>
  </si>
  <si>
    <t>威特立创能科技（苏州）有限公司</t>
  </si>
  <si>
    <t>91320594753217968W</t>
  </si>
  <si>
    <t>威特立创能科技(苏州)有限公司生产半导体设备组件机器设备技术升级改造项目</t>
  </si>
  <si>
    <t>京东方光科技有限公司</t>
  </si>
  <si>
    <t>913205947357400937</t>
  </si>
  <si>
    <t>京东方光科技有限公司背光源线体自动化升级改造项目</t>
  </si>
  <si>
    <t>苏州微创骨科医疗工具有限公司</t>
  </si>
  <si>
    <t>91320594339241735L</t>
  </si>
  <si>
    <t>苏州微创骨科医疗工具有限公司骨科手术工具扩产提效技改项目</t>
  </si>
  <si>
    <t>泰志达智能科技(苏州)有限公司</t>
  </si>
  <si>
    <t>913205945652640545</t>
  </si>
  <si>
    <t>SMT全自动化生产线技术改造项目</t>
  </si>
  <si>
    <t>莹特丽化妆品（苏州）有限公司</t>
  </si>
  <si>
    <t>9132059475273332X1</t>
  </si>
  <si>
    <t>莹特丽化妆品（苏州）有限公司彩妆智能化生产线改造项目</t>
  </si>
  <si>
    <t>新宇航空制造（苏州）有限公司</t>
  </si>
  <si>
    <t>91320594744826673H</t>
  </si>
  <si>
    <t>高温合金结构件制造流程自动化改造</t>
  </si>
  <si>
    <t>苏州晶湛半导体有限公司</t>
  </si>
  <si>
    <t>91320594592520797R</t>
  </si>
  <si>
    <t>苏州晶湛半导体有限公司大尺寸硅衬底氮化镓电子材料产业化技术改造项目</t>
  </si>
  <si>
    <t>苏州恒瑞宏远医疗科技有限公司</t>
  </si>
  <si>
    <t>91320594MA1X6PHN6H</t>
  </si>
  <si>
    <t>苏州恒瑞宏远医疗科技有限公司植介入医疗器械产品的技术改造项目</t>
  </si>
  <si>
    <t>快捷半导体（苏州）有限公司</t>
  </si>
  <si>
    <t>91320594726665781W</t>
  </si>
  <si>
    <t>快捷半导体3D封装测试线产能扩充及智能工厂技术改造项目</t>
  </si>
  <si>
    <t>苏州华星光电技术有限公司</t>
  </si>
  <si>
    <t>91320594717884886K</t>
  </si>
  <si>
    <t>苏州三星电子液晶显示科技有限公司M-1高端液晶显示器面板生产线技术改造项目</t>
  </si>
  <si>
    <t>苏州春兴精工股份有限公司</t>
  </si>
  <si>
    <t>91320000832592061P</t>
  </si>
  <si>
    <t>苏州春兴精工股份有限公司车间智能化升级以及产能提升技术改造项目</t>
  </si>
  <si>
    <t>苏州康捷医疗股份有限公司</t>
  </si>
  <si>
    <t>91320000714023714L</t>
  </si>
  <si>
    <t>苏州康捷医疗股份有限公司新建年产5000万医用口罩生产线项目</t>
  </si>
  <si>
    <t>苏州东辉光学有限公司</t>
  </si>
  <si>
    <t>91320594672010084A</t>
  </si>
  <si>
    <t>苏州东辉光学有限公司棱镜和镀膜工艺技术改造项目</t>
  </si>
  <si>
    <t>苏州光宝科技股份有限公司</t>
  </si>
  <si>
    <t>91320594061833567B</t>
  </si>
  <si>
    <t>苏州光宝科技股份有限公司点胶机器人装配线技术改造项目</t>
  </si>
  <si>
    <t>舒尔电子（苏州）有限公司</t>
  </si>
  <si>
    <t>91320594762449867T</t>
  </si>
  <si>
    <t>舒尔电子(苏州)有限公司麦克风及耳机新产品导入及周边产品技术升级改造工程项目</t>
  </si>
  <si>
    <t>苏州普利格精密科技有限公司</t>
  </si>
  <si>
    <t>913205946770087768</t>
  </si>
  <si>
    <t>苏州普利格精密科技有限公司汽车件、5G通信组件和精密轴心的技术改造项目</t>
  </si>
  <si>
    <t>大金机电设备（苏州）有限公司</t>
  </si>
  <si>
    <t>91320594755855023J</t>
  </si>
  <si>
    <t>大金机电设备（苏州）有限公司压缩机产能提升和出口对应项目</t>
  </si>
  <si>
    <t>苏州卡利肯新光讯科技有限公司</t>
  </si>
  <si>
    <t>91320594774676506M</t>
  </si>
  <si>
    <t>苏州卡利肯新光讯科技有限公司汽车大灯透镜LED与轻量化技术改造第三阶段</t>
  </si>
  <si>
    <t>苏州立昂新材料有限公司</t>
  </si>
  <si>
    <t>91320594339264750C</t>
  </si>
  <si>
    <t>苏州立昂新材料有限公司锂型空分吸附剂生产技改项目</t>
  </si>
  <si>
    <t>科瑞自动化技术（苏州）有限公司</t>
  </si>
  <si>
    <t>913205947965242047</t>
  </si>
  <si>
    <t>科瑞自动化技术（苏州）有限公司柔性机器人制造装备技术改造项目</t>
  </si>
  <si>
    <t>苏州信申电子有限公司</t>
  </si>
  <si>
    <t>91320594MA1Y6A034U</t>
  </si>
  <si>
    <t>苏州信申电子有限公司智能化SMT工艺技木改造项目</t>
  </si>
  <si>
    <t>扬昕科技（苏州）有限公司</t>
  </si>
  <si>
    <t>913205947589579819</t>
  </si>
  <si>
    <t>扬昕科技（苏州）有限公司注塑车间4mm异形水滴PAD用超薄导光板生产线技改项目</t>
  </si>
  <si>
    <t>苏州苏试广博环境可靠性实验室有限公司</t>
  </si>
  <si>
    <t>91320594695503316U</t>
  </si>
  <si>
    <t>苏州苏试广博环境可靠性实验室有限公司军用电池检测中心技术改造项目</t>
  </si>
  <si>
    <t>苏州益而益电器制造有限公司</t>
  </si>
  <si>
    <t>91320594784380928B</t>
  </si>
  <si>
    <t>苏州益而益电器制造有限公司新型漏电保护器产品技术升级改造项目</t>
  </si>
  <si>
    <t>伊顿电气有限公司</t>
  </si>
  <si>
    <t>91320594608238244N</t>
  </si>
  <si>
    <t>伊顿电气有限公司接触器断路器生产技改项目</t>
  </si>
  <si>
    <t>百克晶半导体科技(苏州)有限公司</t>
  </si>
  <si>
    <t>91320594MA1NBH145A</t>
  </si>
  <si>
    <t>苏州百克晶电子科技有限公司半导体晶圆研磨、切割车间技术改造项目</t>
  </si>
  <si>
    <t>维斯克凡科技（苏州）有限公司</t>
  </si>
  <si>
    <t>913205946913295177</t>
  </si>
  <si>
    <t>胶原蛋白肠衣及纤维素肠衣生产技术改造项目</t>
  </si>
  <si>
    <t>苏州林华医疗器械股份有限公司</t>
  </si>
  <si>
    <t>91320000608293032F</t>
  </si>
  <si>
    <t>苏州林华医疗器械股份有限公司留置针自动化生产技改项目</t>
  </si>
  <si>
    <t>苏州新凯紧固系统有限公司</t>
  </si>
  <si>
    <t>913205947539393628</t>
  </si>
  <si>
    <t>苏州工业园区新凯精密五金有限公司铆螺母紧固件生产技改项目</t>
  </si>
  <si>
    <t>斯凯菲尔电子（苏州）有限公司</t>
  </si>
  <si>
    <t>91320594713244603F</t>
  </si>
  <si>
    <t>2020斯凯菲尔电子（苏州）有限公司智能制造精益生产应用的技改项目</t>
  </si>
  <si>
    <t>世达普（苏州）通信设备有限公司</t>
  </si>
  <si>
    <t>913205947665333539</t>
  </si>
  <si>
    <t>世达普隔离器/环型器生产技术升级改造</t>
  </si>
  <si>
    <t>百得（苏州）精密制造有限公司</t>
  </si>
  <si>
    <t>91320594789949394L</t>
  </si>
  <si>
    <t>百得（苏州）精密制造有限公司生产线自动化改造项目</t>
  </si>
  <si>
    <t>而至齿科（苏州）有限公司</t>
  </si>
  <si>
    <t>91320594738299299J</t>
  </si>
  <si>
    <t>而至齿科（苏州）有限公司水门汀和人工齿生产设备技术改造项目</t>
  </si>
  <si>
    <t>苏州紫翔电子科技有限公司</t>
  </si>
  <si>
    <t>913205947406994356</t>
  </si>
  <si>
    <t>苏州紫翔电子科技有限公司柔性线路板工艺及自动化提升改造</t>
  </si>
  <si>
    <t>安拓锐高新测试技术（苏州）有限公司</t>
  </si>
  <si>
    <t>913205947923058131</t>
  </si>
  <si>
    <t>安拓锐高新测试技术（苏州）有限公司测试研发能力与制造能力提升改造项目</t>
  </si>
  <si>
    <t>恩德斯豪斯流量仪表技术（中国）有限公司</t>
  </si>
  <si>
    <t>913205947424731302</t>
  </si>
  <si>
    <t>恩德斯豪斯流量仪表技术（中国）有限公司流量仪表生产线技术改造项目</t>
  </si>
  <si>
    <t>百得（苏州）科技有限公司</t>
  </si>
  <si>
    <t>913205947439059510</t>
  </si>
  <si>
    <t>百得(苏州)电动工具有限公司生产线自动化改造项目</t>
  </si>
  <si>
    <t>宝时得科技（中国）有限公司</t>
  </si>
  <si>
    <t>91320594739577318W</t>
  </si>
  <si>
    <t>宝时得科技（中国）有限公司智能化技术改造项目</t>
  </si>
  <si>
    <t>和记黄埔医药（苏州）有限公司</t>
  </si>
  <si>
    <t>9132059406181522X9</t>
  </si>
  <si>
    <t>和记黄埔医药（苏州）有限公司抗癌制剂生产研发技术改造项目</t>
  </si>
  <si>
    <t>久保田农业机械（苏州）有限公司</t>
  </si>
  <si>
    <t>91320594608208459B</t>
  </si>
  <si>
    <t>年产800台轮式农机装配生产线智能化技术改造项目</t>
  </si>
  <si>
    <t>苏州松下生产科技有限公司</t>
  </si>
  <si>
    <t>91320594753939813J</t>
  </si>
  <si>
    <t>苏州松下生产科技有限公司技术改造项目</t>
  </si>
  <si>
    <t>苏州道森阀门有限公司</t>
  </si>
  <si>
    <t>91320594796524124K</t>
  </si>
  <si>
    <t>苏州道森阀门有限公司阀门整机和阀门零件产品产线的技术改造项目</t>
  </si>
  <si>
    <t>苏州赛普生物科技有限公司</t>
  </si>
  <si>
    <t>91320594MA1WPTPR34</t>
  </si>
  <si>
    <t>苏州赛普生物科技有限公司高端生物医疗耗材智能车间技术改造项目</t>
  </si>
  <si>
    <t>北美联通讯科技（苏州）有限公司</t>
  </si>
  <si>
    <t>9132059477867580XF</t>
  </si>
  <si>
    <t>北美联通讯科技（苏州）有限公司SPO2线缆组装自动化技术改造项目</t>
  </si>
  <si>
    <t>苏州星诺奇科技股份有限公司</t>
  </si>
  <si>
    <t>913200005642769422</t>
  </si>
  <si>
    <t>苏州星诺奇科技股份有限公司精密注塑零部件智能车间升级改造项目</t>
  </si>
  <si>
    <t>多玛凯拔门控系统有限公司</t>
  </si>
  <si>
    <t>913205947833607062</t>
  </si>
  <si>
    <t>多玛凯拔门控系统有限公司闭门器技改项目</t>
  </si>
  <si>
    <t>福斯流体控制（苏州）有限公司</t>
  </si>
  <si>
    <t>91320594793340848L</t>
  </si>
  <si>
    <t>福斯流体控制（苏州）有限公司阀配套产品的技术改造项目</t>
  </si>
  <si>
    <t>伟创力电子技术（苏州）有限公司</t>
  </si>
  <si>
    <t>913205946082381568</t>
  </si>
  <si>
    <t>伟创力电子技术（苏州）有限公司射频模块无接触式生产技术改造项目</t>
  </si>
  <si>
    <t>超力包装（苏州）有限公司</t>
  </si>
  <si>
    <t>913205947481823775</t>
  </si>
  <si>
    <t>超力包装（苏州）有限公司食品用塑料膜袋生产线技术改造项目</t>
  </si>
  <si>
    <t>贝朗医疗（苏州）有限公司</t>
  </si>
  <si>
    <t>91320594753217757D</t>
  </si>
  <si>
    <t>力保肪宁配制系统扩容改造项目</t>
  </si>
  <si>
    <t>艾默生环境优化技术（苏州）有限公司</t>
  </si>
  <si>
    <t>9132059460820727XQ</t>
  </si>
  <si>
    <t>艾默生环境优化技术(苏州)有限公司压缩机生产系统自动化升级改造</t>
  </si>
  <si>
    <t>苏州亘喜生物科技有限公司</t>
  </si>
  <si>
    <t>91320594MA1WECF612</t>
  </si>
  <si>
    <t>苏州亘喜生物科技有限公司CAR-T细胞治疗产品的研发生产技改项目</t>
  </si>
  <si>
    <t>苏州震坤科技有限公司</t>
  </si>
  <si>
    <t>91320594782062547E</t>
  </si>
  <si>
    <t>苏州震坤科技有限公司SOP封装工艺技术改造项目</t>
  </si>
  <si>
    <t>三星电子（苏州）半导体有限公司</t>
  </si>
  <si>
    <t>91320594608197753M</t>
  </si>
  <si>
    <t>16G倒装芯片技术改造项目</t>
  </si>
  <si>
    <t>苏州长城开发科技有限公司</t>
  </si>
  <si>
    <t>91320594776418148G</t>
  </si>
  <si>
    <t>苏州长城开发科技有限公司电子制造企业智能工厂管理模式的技改项目</t>
  </si>
  <si>
    <t>比比电子（苏州）有限公司</t>
  </si>
  <si>
    <t>913205947532180204</t>
  </si>
  <si>
    <t>比比电子（苏州）有限公司电子线路板组装技术改造项目</t>
  </si>
  <si>
    <t>苏州市富通精密机械有限公司</t>
  </si>
  <si>
    <t>913205947448219011</t>
  </si>
  <si>
    <t>苏州市富通精密机械有限公司制冷类铝镁合金产品焊接成型加工技术改造项目</t>
  </si>
  <si>
    <t>赛峰起落架系统（苏州）有限公司</t>
  </si>
  <si>
    <t>913205947833604074</t>
  </si>
  <si>
    <t>赛峰起落架提高起落架部件生产设备技术改造升级项目</t>
  </si>
  <si>
    <t>博瑞生物医药（苏州）股份有限公司</t>
  </si>
  <si>
    <t>91320000731789594Y</t>
  </si>
  <si>
    <t>博瑞生物医药（苏州）股份有限公司磺达肝癸钠注射液等抗血栓、抗肿瘤制剂药品的技术改造项目</t>
  </si>
  <si>
    <t>上海加奇生物科技苏州有限公司</t>
  </si>
  <si>
    <t>91320594MA1N16F31F</t>
  </si>
  <si>
    <t>上海加奇生物科技苏州有限公司神经介入手术产品生产的技术改造项目</t>
  </si>
  <si>
    <t>大金空调（苏州）有限公司</t>
  </si>
  <si>
    <t>91320594586672794Y</t>
  </si>
  <si>
    <t>空调整机一体化智能制造技术改造项目</t>
  </si>
  <si>
    <t>博瑞制药(苏州)有限公司</t>
  </si>
  <si>
    <t>9132059455378057X2</t>
  </si>
  <si>
    <t>信泰制药(苏州)有限公司磷酸奥司他韦胶囊、大环内脂类抗生素、三挫类抗真菌药的技术改造项目</t>
  </si>
  <si>
    <t>首诺高功能薄膜（苏州）有限公司</t>
  </si>
  <si>
    <t>9132059478336079XJ</t>
  </si>
  <si>
    <t>首诺高功能薄膜（苏州）有限公司一号线高性能薄膜技改项目　</t>
  </si>
  <si>
    <t>维益食品（苏州）有限公司</t>
  </si>
  <si>
    <t>913205946082191586</t>
  </si>
  <si>
    <t>维益食品（苏州）有限公司甜点产品生产智能化改造项目</t>
  </si>
  <si>
    <t>明基材医疗科技(苏州)有限公司</t>
  </si>
  <si>
    <t>91320594MA1YNFY96J</t>
  </si>
  <si>
    <t>明基材医疗科技（苏州）有限公司医用塑料软包装袋生产线技术改造项目</t>
  </si>
  <si>
    <t>艾利（苏州）有限公司</t>
  </si>
  <si>
    <t>91320594769869813E</t>
  </si>
  <si>
    <t>艾利（苏州）有限公司标签产品生产及包装产线技术改造项目</t>
  </si>
  <si>
    <t>苏州微创关节医疗科技有限公司</t>
  </si>
  <si>
    <t>9132059433902399XA</t>
  </si>
  <si>
    <t>苏州微创关节医疗科技有限公司国产型全膝关节假体生产线技术改造项目</t>
  </si>
  <si>
    <t>奥英光电（苏州）有限公司</t>
  </si>
  <si>
    <t>91320594759661867Y</t>
  </si>
  <si>
    <t>奥英光电（苏州）有限公司液晶显示器生产线技术改造项目</t>
  </si>
  <si>
    <t>天弘（苏州）科技有限公司</t>
  </si>
  <si>
    <t>913205947244488716</t>
  </si>
  <si>
    <t>天弘（苏州）科技有限公司自动化技术改造项目</t>
  </si>
  <si>
    <t>苏州天华超净科技股份有限公司</t>
  </si>
  <si>
    <t>913200001348442685</t>
  </si>
  <si>
    <t>无尘防静电产品自动化提升及工艺改造项目</t>
  </si>
  <si>
    <t>安特（苏州）精密机械有限公司</t>
  </si>
  <si>
    <t>91320594608236716P</t>
  </si>
  <si>
    <t>金属及塑胶部件自动化生产线升级改造项目</t>
  </si>
  <si>
    <t>日立安斯泰莫汽车系统(苏州)有限公司</t>
  </si>
  <si>
    <t>91320594742473181A</t>
  </si>
  <si>
    <t>日立汽车系统（苏州）有限公司汽车电子装置产品生产设备技术改造项目</t>
  </si>
  <si>
    <t>石通瑞吉亚太电子（苏州）有限公司</t>
  </si>
  <si>
    <t>91320594778676191H</t>
  </si>
  <si>
    <t>石通瑞吉亚太电子（苏州）有限公司汽车电子产品生产技术改造项目</t>
  </si>
  <si>
    <t>IHI寿力压缩技术（苏州）有限公司</t>
  </si>
  <si>
    <t>91320594761505169R</t>
  </si>
  <si>
    <t>IHI寿力压缩技术（苏州）有限公司F系列压缩机（F53-64）技术改造</t>
  </si>
  <si>
    <t>沛嘉医疗科技（苏州）有限公司</t>
  </si>
  <si>
    <t>91320594061881876J</t>
  </si>
  <si>
    <t>沛嘉医疗科技（苏州）有限公司心脏瓣膜系统及手术附件生产的技术改造项目</t>
  </si>
  <si>
    <t>苏州华太电子技术有限公司</t>
  </si>
  <si>
    <t>91320583552457543X</t>
  </si>
  <si>
    <t>苏州华太电子技术有限公司大功率射频功放芯片产品封装测试的技术改造项目</t>
  </si>
  <si>
    <t>苏州浦项科技有限公司</t>
  </si>
  <si>
    <t>91320594776896609M</t>
  </si>
  <si>
    <t>苏州浦项科技有限公司环保汽车驱动生产线的技术改造项目</t>
  </si>
  <si>
    <t>博思格钢铁（苏州）有限公司</t>
  </si>
  <si>
    <t>91320594756431572G</t>
  </si>
  <si>
    <t>博思格钢铁（苏州）有限公司MCL、CPL、包装产线设备和管理系统升级改造项目</t>
  </si>
  <si>
    <t>苏州雅利印刷有限公司</t>
  </si>
  <si>
    <t>913205947244482147</t>
  </si>
  <si>
    <t>苏州雅利印刷有限公司制版工艺技术改造项目</t>
  </si>
  <si>
    <t>上银科技(中国)有限公司</t>
  </si>
  <si>
    <t>91320594094419565F</t>
  </si>
  <si>
    <t>上银科技（中国）有限公司线性导轨产品技术改造项目</t>
  </si>
  <si>
    <t>旺矽科技（苏州）有限公司</t>
  </si>
  <si>
    <t>91320594MA1PCMQ10H</t>
  </si>
  <si>
    <t>旺矽科技（苏州）有限公司探针卡全制程生产线技术改造项目</t>
  </si>
  <si>
    <t>苏州爱知科技有限公司</t>
  </si>
  <si>
    <t>91320594771516371E</t>
  </si>
  <si>
    <t>苏州爱知科技有限公司定子、转子生产技改项目</t>
  </si>
  <si>
    <t>金龙联合汽车工业（苏州）有限公司</t>
  </si>
  <si>
    <t>91320594714112290N</t>
  </si>
  <si>
    <t>金龙联合汽车工业（苏州）有限公司海格客车涂装生产线技术改造项目</t>
  </si>
  <si>
    <t>苏州安川泰科技有限公司</t>
  </si>
  <si>
    <t>91320594MA1Q2CEJ0E</t>
  </si>
  <si>
    <t>苏州安川泰科技有限公司工控类电子产品用电路板生产扩建项目</t>
  </si>
  <si>
    <t>日立仪器（苏州）有限公司</t>
  </si>
  <si>
    <t>91320594608207536E</t>
  </si>
  <si>
    <t>日立仪器（苏州）有限公司有关新产品全自动生化分析仪及电子显微镜、清洗剂等产品生产的技术改造项目</t>
  </si>
  <si>
    <t>苏州桐力光电股份有限公司</t>
  </si>
  <si>
    <t>91320000050288305P</t>
  </si>
  <si>
    <t>苏州桐力光电股份有限公司触控显示模块全贴合车间的技术改造项目</t>
  </si>
  <si>
    <t>苏州泰莱微波技术有限公司</t>
  </si>
  <si>
    <t>91320594MA1MGNAR35</t>
  </si>
  <si>
    <t>苏州泰莱微波技术有限公司5G毫米波用和军用雷达电缆组件工艺改造</t>
  </si>
  <si>
    <t>苏州市新鸿基精密部品有限公司</t>
  </si>
  <si>
    <t>913205947715097612</t>
  </si>
  <si>
    <t>苏州市新鸿基精密部品有限公司光学及医疗设备精密零部件生产技术改造项目</t>
  </si>
  <si>
    <t>无量纲化系数</t>
  </si>
  <si>
    <r>
      <rPr>
        <b/>
        <sz val="11"/>
        <color theme="1"/>
        <rFont val="宋体"/>
        <charset val="134"/>
        <scheme val="minor"/>
      </rPr>
      <t xml:space="preserve">初步计算
奖补金额
</t>
    </r>
    <r>
      <rPr>
        <sz val="11"/>
        <color theme="1"/>
        <rFont val="宋体"/>
        <charset val="134"/>
        <scheme val="minor"/>
      </rPr>
      <t>（封上限1000万元）</t>
    </r>
  </si>
  <si>
    <r>
      <rPr>
        <b/>
        <sz val="11"/>
        <color theme="1"/>
        <rFont val="宋体"/>
        <charset val="134"/>
        <scheme val="minor"/>
      </rPr>
      <t xml:space="preserve">拟奖补金额
</t>
    </r>
    <r>
      <rPr>
        <sz val="11"/>
        <color theme="1"/>
        <rFont val="宋体"/>
        <charset val="134"/>
        <scheme val="minor"/>
      </rPr>
      <t>（基础奖补金额+追加奖补金额）</t>
    </r>
  </si>
  <si>
    <r>
      <rPr>
        <b/>
        <sz val="11"/>
        <color theme="1"/>
        <rFont val="宋体"/>
        <charset val="134"/>
        <scheme val="minor"/>
      </rPr>
      <t xml:space="preserve">基础奖补金额
</t>
    </r>
    <r>
      <rPr>
        <sz val="11"/>
        <color theme="1"/>
        <rFont val="宋体"/>
        <charset val="134"/>
        <scheme val="minor"/>
      </rPr>
      <t>（经认定的设备投入额×10%×（企业类型得分×20%+投资能级得分×80%）×列统系数×调整系数-查重情况）</t>
    </r>
  </si>
  <si>
    <t>企业用于生产的设备金额
（固定资产科目中用于生产的相关设备条目的原值的年初数）</t>
  </si>
  <si>
    <t>力成科技（苏州）有限公司</t>
  </si>
  <si>
    <t>91320594608199396T</t>
  </si>
  <si>
    <t>力成科技(苏州)有限公司年产能4800万颗通用闪存存储(UFS)封测改扩建项目</t>
  </si>
  <si>
    <t>苏州工业园区嘉信科技有限公司</t>
  </si>
  <si>
    <t>91320594737064877M</t>
  </si>
  <si>
    <t>苏州工业园区嘉信科技有限公司吸尘器软管组件产线技术改造项目</t>
  </si>
  <si>
    <t>江苏普瑞康生物医药科技有限公司</t>
  </si>
  <si>
    <t>91320594MA1WXQF040</t>
  </si>
  <si>
    <t>江苏普瑞康生物医药科技有限公司可注射微球材料标准化制备技术改造项目</t>
  </si>
  <si>
    <t>思必驰科技股份有限公司</t>
  </si>
  <si>
    <t>91320594668384120B</t>
  </si>
  <si>
    <t>新建城市数字人应用处理中心项目</t>
  </si>
  <si>
    <t>敏士铁金属（苏州）有限公司</t>
  </si>
  <si>
    <t>91320594757329633T</t>
  </si>
  <si>
    <t>敏士铁金属（苏州）有限公司钢板自动分条机技术改造项目</t>
  </si>
  <si>
    <t>横河电机（苏州）有限公司</t>
  </si>
  <si>
    <t>91320594742473229J</t>
  </si>
  <si>
    <t>横河电机（苏州）有限公司实流车间改造备案</t>
  </si>
  <si>
    <t>华润雪花啤酒（江苏）有限公司</t>
  </si>
  <si>
    <t>913205946081977888</t>
  </si>
  <si>
    <t>华润雪花啤酒（江苏）有限公司污水处理系统技术改造项目</t>
  </si>
  <si>
    <t>中材科技（苏州）有限公司</t>
  </si>
  <si>
    <t>91320594766531550W</t>
  </si>
  <si>
    <t>中材科技（苏州）有限公司年产1500只站用储氢容器生产线技术改造项目</t>
  </si>
  <si>
    <t>东曜药业有限公司</t>
  </si>
  <si>
    <t>913205945580152601</t>
  </si>
  <si>
    <t>东曜药业有限公司单抗及抗体偶联药物技术改造项目</t>
  </si>
  <si>
    <t>苏州工业园区支持制造业企业有效投入奖补资金奖补项目清单
（项目实施期为2021年度）</t>
  </si>
  <si>
    <t>奖补金额
（万元）</t>
  </si>
  <si>
    <t>备注</t>
  </si>
  <si>
    <t>扣除同类补贴后奖补金额为0</t>
  </si>
  <si>
    <t>苏州爱知高斯电机有限公司</t>
  </si>
  <si>
    <t>青山汽车紧固件（苏州）有限公司</t>
  </si>
  <si>
    <t>日月新半导体(苏州)有限公司</t>
  </si>
  <si>
    <t>苏州住友电木有限公司</t>
  </si>
  <si>
    <t>艾司匹技电机（苏州）有限公司</t>
  </si>
  <si>
    <t>苏州恩都法汽车系统有限公司</t>
  </si>
  <si>
    <t>苏州八术激光技术有限公司</t>
  </si>
  <si>
    <t>立生医药（苏州）有限公司</t>
  </si>
  <si>
    <t>苏州爱美津制药有限公司</t>
  </si>
  <si>
    <t>再鼎医药（苏州）有限公司</t>
  </si>
  <si>
    <t>八海精密成型（苏州）有限公司</t>
  </si>
  <si>
    <t>广濑电机（苏州）有限公司</t>
  </si>
  <si>
    <t>苏州欧方电子科技有限公司</t>
  </si>
  <si>
    <t>博世汽车部件（苏州）有限公司</t>
  </si>
  <si>
    <t>苏州冠钻精密工具有限公司</t>
  </si>
  <si>
    <t>苏州华星光电显示有限公司</t>
  </si>
  <si>
    <t>汉跋技纺（苏州）有限公司</t>
  </si>
  <si>
    <t>格伦雷文纺织科技（苏州）有限公司</t>
  </si>
  <si>
    <t>再创生物医药（苏州）有限公司</t>
  </si>
  <si>
    <t>苏州耀腾光电有限公司</t>
  </si>
  <si>
    <t>苏州市东苏发五金粘胶制品有限公司</t>
  </si>
  <si>
    <t>苏州晶方光电科技有限公司</t>
  </si>
  <si>
    <t>绿点（苏州）科技有限公司</t>
  </si>
  <si>
    <t>苏州赫玛克模具设备有限公司</t>
  </si>
  <si>
    <t>明尼苏达精密制品（苏州）有限公司</t>
  </si>
  <si>
    <t>苏州海沃玛精密机械有限公司</t>
  </si>
  <si>
    <t>苏州翰泽精密机械有限公司</t>
  </si>
  <si>
    <t>铃木加普腾钢丝（苏州）有限公司</t>
  </si>
  <si>
    <t>苏州亿安达精密塑胶制品有限公司</t>
  </si>
  <si>
    <t>飞比达电子元器件（苏州）有限公司</t>
  </si>
  <si>
    <t>捷可勃斯夹头制造（苏州）有限公司</t>
  </si>
  <si>
    <t>屹立锦纶科技（苏州）有限公司</t>
  </si>
  <si>
    <t>蔼司蒂电工材料（苏州）有限公司</t>
  </si>
  <si>
    <t>京隆科技（苏州）有限公司</t>
  </si>
  <si>
    <t>江苏赛扬精工科技有限责任公司</t>
  </si>
  <si>
    <t>江洋散热器（苏州）有限公司</t>
  </si>
  <si>
    <t>苏州工业园区飞宇印刷有限公司</t>
  </si>
  <si>
    <t>强一半导体（苏州）有限公司</t>
  </si>
  <si>
    <t>苏州捷研芯电子科技有限公司</t>
  </si>
  <si>
    <t>大金电器机械（苏州）有限公司</t>
  </si>
  <si>
    <t>苏州群策科技有限公司</t>
  </si>
  <si>
    <t>苏州宝迈通讯科技有限公司</t>
  </si>
  <si>
    <t>颀中科技（苏州）有限公司</t>
  </si>
  <si>
    <t>苏州阿诺医疗器械有限公司</t>
  </si>
  <si>
    <t>参天制药（中国）有限公司</t>
  </si>
  <si>
    <t>赛卡电子科技（苏州）有限公司</t>
  </si>
  <si>
    <t>赛宁（苏州）生物科技有限公司</t>
  </si>
  <si>
    <t>泽尼特泵业（中国）有限公司</t>
  </si>
  <si>
    <t>乐家洁具（苏州）有限公司</t>
  </si>
  <si>
    <t>苏州摩利自动化控制技术有限公司</t>
  </si>
  <si>
    <t>星崎电机（苏州）有限公司</t>
  </si>
  <si>
    <t>维苏威高级陶瓷（中国）有限公司</t>
  </si>
  <si>
    <t>标景精密科技（苏州）有限公司</t>
  </si>
  <si>
    <t>苏州沃特维自动化系统有限公司</t>
  </si>
  <si>
    <t>苏州杉环精密制造有限公司</t>
  </si>
  <si>
    <t>屹立（苏州）工程塑料科技有限公司</t>
  </si>
  <si>
    <t>哈金森工业橡胶制品（苏州）有限公司</t>
  </si>
  <si>
    <t>格里森齿轮科技（苏州）有限责任公司</t>
  </si>
  <si>
    <t>坚永科技（苏州）有限公司</t>
  </si>
  <si>
    <t>大金制冷（苏州）有限公司</t>
  </si>
  <si>
    <t>日立安斯泰莫汽车系统（苏州）有限公司</t>
  </si>
  <si>
    <t>博瑞制药（苏州）有限公司</t>
  </si>
  <si>
    <t>普尔世电源产品（苏州）有限公司</t>
  </si>
  <si>
    <t>苏州德龙激光股份有限公司</t>
  </si>
  <si>
    <t>苏州德斯倍电子有限公司</t>
  </si>
  <si>
    <t>兴盟生物医药（苏州）有限公司</t>
  </si>
  <si>
    <t>华高科技（苏州）有限公司</t>
  </si>
  <si>
    <t>泰志达智能科技（苏州）有限公司</t>
  </si>
  <si>
    <t>金刚石电机（苏州）有限公司</t>
  </si>
  <si>
    <t>嘉盛半导体（苏州）有限公司</t>
  </si>
  <si>
    <t>苏州海光芯创光电科技股份有限公司</t>
  </si>
  <si>
    <t>霞飞诺眼镜工业（苏州）有限公司</t>
  </si>
  <si>
    <t>优泰科（苏州）密封技术有限公司</t>
  </si>
  <si>
    <t>中磊电子（苏州）有限公司</t>
  </si>
  <si>
    <t>亚狮精密刀具（苏州）有限公司</t>
  </si>
  <si>
    <t>苏州铜宝锐新材料有限公司</t>
  </si>
  <si>
    <t>苏州明皜传感科技有限公司</t>
  </si>
  <si>
    <t>米巴精密零部件（中国）有限公司</t>
  </si>
  <si>
    <t>日立安斯泰莫底盘系统（苏州）有限公司</t>
  </si>
  <si>
    <t>苏州工业园区美柯乐制版印务有限责任公司</t>
  </si>
  <si>
    <t>江苏乾涌控股有限公司</t>
  </si>
  <si>
    <t>苏州赛尔科技有限公司</t>
  </si>
  <si>
    <t>爱发科电子材料（苏州）有限公司</t>
  </si>
  <si>
    <t>苏州吉恒纳米科技有限公司</t>
  </si>
  <si>
    <t>苏州感芯微系统技术有限公司</t>
  </si>
  <si>
    <t>江苏浩欧博生物医药股份有限公司</t>
  </si>
  <si>
    <t>苏州旗开得电子科技有限公司</t>
  </si>
  <si>
    <t>苏州矽微电子科技有限公司</t>
  </si>
  <si>
    <t>苏州昆岭薄膜工业有限公司</t>
  </si>
  <si>
    <t>苏州哈德胜精密科技有限公司</t>
  </si>
  <si>
    <t>苏州智绿环保科技有限公司</t>
  </si>
  <si>
    <t>苏州锑玛精密机械有限公司</t>
  </si>
  <si>
    <t>永光（苏州）光电材料有限公司</t>
  </si>
  <si>
    <t>育材堂（苏州）材料科技有限公司</t>
  </si>
  <si>
    <t>TOWA半导体设备（苏州）有限公司</t>
  </si>
  <si>
    <t>苏州新米特电子科技有限公司</t>
  </si>
  <si>
    <t>苏州快可光伏电子股份有限公司</t>
  </si>
  <si>
    <t>苏州UL美华认证有限公司</t>
  </si>
  <si>
    <t>丝艾产品标识（苏州）有限公司</t>
  </si>
  <si>
    <t>友达光电（苏州）有限公司</t>
  </si>
  <si>
    <t>俐马（苏州）化纤纺织工业有限公司</t>
  </si>
  <si>
    <t>利穗科技（苏州）有限公司</t>
  </si>
  <si>
    <t>卫材（中国）药业有限公司</t>
  </si>
  <si>
    <t>苏州纳微科技股份有限公司</t>
  </si>
  <si>
    <t>苏州敏芯微电子技术股份有限公司</t>
  </si>
  <si>
    <t>苏州纳芯微电子股份有限公司</t>
  </si>
  <si>
    <t>苏州中集良才物流科技股份有限公司</t>
  </si>
  <si>
    <t>苏州工业园区永达磊盛五金机械有限公司</t>
  </si>
  <si>
    <t>苏州矩度电子科技有限公司</t>
  </si>
  <si>
    <t>星德胜科技（苏州）股份有限公司</t>
  </si>
  <si>
    <t>日东新能源（苏州）有限公司</t>
  </si>
  <si>
    <t>上银科技（中国）有限公司</t>
  </si>
  <si>
    <t>施耐德（苏州）变压器有限公司</t>
  </si>
  <si>
    <t>天臣国际医疗科技股份有限公司</t>
  </si>
  <si>
    <t>苏州逻晟生物医药有限公司</t>
  </si>
  <si>
    <t>苏州涂冠镀膜科技有限公司</t>
  </si>
  <si>
    <t>苏州禾川化学技术服务有限公司</t>
  </si>
  <si>
    <t>耐而达精密工程（苏州）有限公司</t>
  </si>
  <si>
    <t>杰纬特科技（苏州）有限公司</t>
  </si>
  <si>
    <t>伊维氏汽车部件（苏州）有限公司</t>
  </si>
  <si>
    <t>四洲（苏州）食品有限公司</t>
  </si>
  <si>
    <t>苏州工业园区融安消防科技有限公司</t>
  </si>
  <si>
    <t>吉力士热塑混合材料（苏州）有限公司</t>
  </si>
  <si>
    <t>吉田建材（苏州）有限公司</t>
  </si>
  <si>
    <t>苏州尚美国际化妆品有限公司</t>
  </si>
  <si>
    <t>明基材料有限公司</t>
  </si>
  <si>
    <t>库力索法半导体（苏州）有限公司</t>
  </si>
  <si>
    <t>苏州工业园区福特斯汽车电子有限公司</t>
  </si>
  <si>
    <t>水星海事技术（苏州）有限公司</t>
  </si>
  <si>
    <t>安华精密科技（苏州）有限公司</t>
  </si>
  <si>
    <t>罗斯蒂精密制造（苏州）有限公司</t>
  </si>
  <si>
    <t>浦卓（苏州）电气科技有限公司</t>
  </si>
  <si>
    <t>富士胶片电子材料（苏州）有限公司</t>
  </si>
  <si>
    <t>苏州百勤精密机械有限公司</t>
  </si>
  <si>
    <t>苏州工业园区传晨精密机械有限公司</t>
  </si>
  <si>
    <t>苏州荣艺电子科技有限公司</t>
  </si>
  <si>
    <t>江天精密制造科技（苏州）有限公司</t>
  </si>
  <si>
    <t>苏州宜广科技有限公司</t>
  </si>
  <si>
    <t>雅富顿化工（苏州）有限公司</t>
  </si>
  <si>
    <t>苏州工业园区金月金属制品有限公司</t>
  </si>
  <si>
    <t>福禄（苏州）新型材料有限公司</t>
  </si>
  <si>
    <t>苏州微缜电子科技有限公司</t>
  </si>
  <si>
    <t>苏州德凯胜高分子技术有限公司</t>
  </si>
  <si>
    <t>启德医药科技（苏州）有限公司</t>
  </si>
  <si>
    <t>富尔美技术纺织（苏州）有限公司</t>
  </si>
  <si>
    <t>苏州工业园区星神机械有限公司</t>
  </si>
  <si>
    <t>大同电工（苏州）有限公司</t>
  </si>
  <si>
    <t>苏州达菲特过滤技术股份有限公司</t>
  </si>
</sst>
</file>

<file path=xl/styles.xml><?xml version="1.0" encoding="utf-8"?>
<styleSheet xmlns="http://schemas.openxmlformats.org/spreadsheetml/2006/main">
  <numFmts count="9">
    <numFmt numFmtId="176" formatCode="#,##0.0_ "/>
    <numFmt numFmtId="177" formatCode="0.0000_ "/>
    <numFmt numFmtId="178" formatCode="#,##0.00_ "/>
    <numFmt numFmtId="179" formatCode="[$-F400]h:mm:ss\ AM/PM"/>
    <numFmt numFmtId="44" formatCode="_ &quot;￥&quot;* #,##0.00_ ;_ &quot;￥&quot;* \-#,##0.00_ ;_ &quot;￥&quot;* &quot;-&quot;??_ ;_ @_ "/>
    <numFmt numFmtId="41" formatCode="_ * #,##0_ ;_ * \-#,##0_ ;_ * &quot;-&quot;_ ;_ @_ "/>
    <numFmt numFmtId="42" formatCode="_ &quot;￥&quot;* #,##0_ ;_ &quot;￥&quot;* \-#,##0_ ;_ &quot;￥&quot;* &quot;-&quot;_ ;_ @_ "/>
    <numFmt numFmtId="180" formatCode="0.00_ "/>
    <numFmt numFmtId="43" formatCode="_ * #,##0.00_ ;_ * \-#,##0.00_ ;_ * &quot;-&quot;??_ ;_ @_ "/>
  </numFmts>
  <fonts count="35">
    <font>
      <sz val="11"/>
      <color theme="1"/>
      <name val="宋体"/>
      <charset val="134"/>
      <scheme val="minor"/>
    </font>
    <font>
      <sz val="10"/>
      <color theme="1"/>
      <name val="宋体"/>
      <charset val="134"/>
      <scheme val="minor"/>
    </font>
    <font>
      <b/>
      <sz val="14"/>
      <color theme="0"/>
      <name val="宋体"/>
      <charset val="134"/>
      <scheme val="minor"/>
    </font>
    <font>
      <b/>
      <sz val="11"/>
      <color theme="1"/>
      <name val="宋体"/>
      <charset val="134"/>
      <scheme val="minor"/>
    </font>
    <font>
      <sz val="14"/>
      <color theme="1"/>
      <name val="黑体"/>
      <charset val="134"/>
    </font>
    <font>
      <sz val="11"/>
      <color theme="1"/>
      <name val="宋体"/>
      <charset val="134"/>
    </font>
    <font>
      <sz val="10"/>
      <name val="宋体"/>
      <charset val="134"/>
    </font>
    <font>
      <sz val="10"/>
      <color rgb="FFFF0000"/>
      <name val="宋体"/>
      <charset val="134"/>
    </font>
    <font>
      <b/>
      <sz val="11"/>
      <name val="宋体"/>
      <charset val="1"/>
    </font>
    <font>
      <sz val="11"/>
      <name val="宋体"/>
      <charset val="1"/>
    </font>
    <font>
      <sz val="10"/>
      <color theme="1"/>
      <name val="黑体"/>
      <charset val="134"/>
    </font>
    <font>
      <sz val="10"/>
      <color theme="1"/>
      <name val="宋体"/>
      <charset val="134"/>
    </font>
    <font>
      <b/>
      <sz val="10"/>
      <color theme="1"/>
      <name val="宋体"/>
      <charset val="134"/>
      <scheme val="minor"/>
    </font>
    <font>
      <sz val="9"/>
      <name val="宋体"/>
      <charset val="134"/>
    </font>
    <font>
      <sz val="10"/>
      <name val="微软雅黑"/>
      <charset val="134"/>
    </font>
    <font>
      <sz val="9"/>
      <name val="微软雅黑"/>
      <charset val="134"/>
    </font>
    <font>
      <sz val="11"/>
      <color theme="1"/>
      <name val="宋体"/>
      <charset val="0"/>
      <scheme val="minor"/>
    </font>
    <font>
      <sz val="11"/>
      <color theme="0"/>
      <name val="宋体"/>
      <charset val="0"/>
      <scheme val="minor"/>
    </font>
    <font>
      <u/>
      <sz val="11"/>
      <color rgb="FF0000FF"/>
      <name val="宋体"/>
      <charset val="0"/>
      <scheme val="minor"/>
    </font>
    <font>
      <b/>
      <sz val="11"/>
      <color rgb="FFFFFFFF"/>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b/>
      <sz val="18"/>
      <color theme="3"/>
      <name val="宋体"/>
      <charset val="134"/>
      <scheme val="minor"/>
    </font>
    <font>
      <sz val="11"/>
      <color rgb="FF9C6500"/>
      <name val="宋体"/>
      <charset val="0"/>
      <scheme val="minor"/>
    </font>
    <font>
      <i/>
      <sz val="11"/>
      <color rgb="FF7F7F7F"/>
      <name val="宋体"/>
      <charset val="0"/>
      <scheme val="minor"/>
    </font>
    <font>
      <sz val="11"/>
      <color rgb="FF006100"/>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b/>
      <sz val="13"/>
      <color theme="3"/>
      <name val="宋体"/>
      <charset val="134"/>
      <scheme val="minor"/>
    </font>
    <font>
      <b/>
      <sz val="15"/>
      <color theme="3"/>
      <name val="宋体"/>
      <charset val="134"/>
      <scheme val="minor"/>
    </font>
    <font>
      <sz val="11"/>
      <color rgb="FFFF0000"/>
      <name val="宋体"/>
      <charset val="0"/>
      <scheme val="minor"/>
    </font>
    <font>
      <sz val="11"/>
      <color rgb="FFFA7D00"/>
      <name val="宋体"/>
      <charset val="0"/>
      <scheme val="minor"/>
    </font>
  </fonts>
  <fills count="38">
    <fill>
      <patternFill patternType="none"/>
    </fill>
    <fill>
      <patternFill patternType="gray125"/>
    </fill>
    <fill>
      <patternFill patternType="solid">
        <fgColor theme="5"/>
        <bgColor theme="5"/>
      </patternFill>
    </fill>
    <fill>
      <patternFill patternType="solid">
        <fgColor theme="0" tint="-0.15"/>
        <bgColor indexed="64"/>
      </patternFill>
    </fill>
    <fill>
      <patternFill patternType="solid">
        <fgColor theme="4" tint="0.6"/>
        <bgColor indexed="64"/>
      </patternFill>
    </fill>
    <fill>
      <patternFill patternType="solid">
        <fgColor rgb="FFFFFF00"/>
        <bgColor indexed="64"/>
      </patternFill>
    </fill>
    <fill>
      <patternFill patternType="solid">
        <fgColor rgb="FFFF0000"/>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rgb="FFFFFFCC"/>
        <bgColor indexed="64"/>
      </patternFill>
    </fill>
    <fill>
      <patternFill patternType="solid">
        <fgColor rgb="FFA5A5A5"/>
        <bgColor indexed="64"/>
      </patternFill>
    </fill>
    <fill>
      <patternFill patternType="solid">
        <fgColor rgb="FFFFC7CE"/>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rgb="FFF2F2F2"/>
        <bgColor indexed="64"/>
      </patternFill>
    </fill>
    <fill>
      <patternFill patternType="solid">
        <fgColor theme="5"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7" tint="0.799981688894314"/>
        <bgColor indexed="64"/>
      </patternFill>
    </fill>
  </fills>
  <borders count="25">
    <border>
      <left/>
      <right/>
      <top/>
      <bottom/>
      <diagonal/>
    </border>
    <border>
      <left style="thin">
        <color theme="5"/>
      </left>
      <right/>
      <top style="thin">
        <color theme="5"/>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s>
  <cellStyleXfs count="49">
    <xf numFmtId="0" fontId="0" fillId="0" borderId="0">
      <alignment vertical="center"/>
    </xf>
    <xf numFmtId="0" fontId="17" fillId="31" borderId="0" applyNumberFormat="0" applyBorder="0" applyAlignment="0" applyProtection="0">
      <alignment vertical="center"/>
    </xf>
    <xf numFmtId="0" fontId="16" fillId="37" borderId="0" applyNumberFormat="0" applyBorder="0" applyAlignment="0" applyProtection="0">
      <alignment vertical="center"/>
    </xf>
    <xf numFmtId="0" fontId="17" fillId="35" borderId="0" applyNumberFormat="0" applyBorder="0" applyAlignment="0" applyProtection="0">
      <alignment vertical="center"/>
    </xf>
    <xf numFmtId="0" fontId="22" fillId="17" borderId="19" applyNumberFormat="0" applyAlignment="0" applyProtection="0">
      <alignment vertical="center"/>
    </xf>
    <xf numFmtId="0" fontId="16" fillId="32" borderId="0" applyNumberFormat="0" applyBorder="0" applyAlignment="0" applyProtection="0">
      <alignment vertical="center"/>
    </xf>
    <xf numFmtId="0" fontId="16" fillId="34" borderId="0" applyNumberFormat="0" applyBorder="0" applyAlignment="0" applyProtection="0">
      <alignment vertical="center"/>
    </xf>
    <xf numFmtId="44" fontId="0" fillId="0" borderId="0" applyFont="0" applyFill="0" applyBorder="0" applyAlignment="0" applyProtection="0">
      <alignment vertical="center"/>
    </xf>
    <xf numFmtId="0" fontId="17" fillId="29" borderId="0" applyNumberFormat="0" applyBorder="0" applyAlignment="0" applyProtection="0">
      <alignment vertical="center"/>
    </xf>
    <xf numFmtId="9" fontId="0" fillId="0" borderId="0" applyFont="0" applyFill="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3" borderId="0" applyNumberFormat="0" applyBorder="0" applyAlignment="0" applyProtection="0">
      <alignment vertical="center"/>
    </xf>
    <xf numFmtId="0" fontId="17" fillId="25" borderId="0" applyNumberFormat="0" applyBorder="0" applyAlignment="0" applyProtection="0">
      <alignment vertical="center"/>
    </xf>
    <xf numFmtId="0" fontId="17" fillId="24" borderId="0" applyNumberFormat="0" applyBorder="0" applyAlignment="0" applyProtection="0">
      <alignment vertical="center"/>
    </xf>
    <xf numFmtId="0" fontId="27" fillId="21" borderId="19" applyNumberFormat="0" applyAlignment="0" applyProtection="0">
      <alignment vertical="center"/>
    </xf>
    <xf numFmtId="0" fontId="17" fillId="18" borderId="0" applyNumberFormat="0" applyBorder="0" applyAlignment="0" applyProtection="0">
      <alignment vertical="center"/>
    </xf>
    <xf numFmtId="0" fontId="24" fillId="19" borderId="0" applyNumberFormat="0" applyBorder="0" applyAlignment="0" applyProtection="0">
      <alignment vertical="center"/>
    </xf>
    <xf numFmtId="0" fontId="16" fillId="16" borderId="0" applyNumberFormat="0" applyBorder="0" applyAlignment="0" applyProtection="0">
      <alignment vertical="center"/>
    </xf>
    <xf numFmtId="0" fontId="26" fillId="20" borderId="0" applyNumberFormat="0" applyBorder="0" applyAlignment="0" applyProtection="0">
      <alignment vertical="center"/>
    </xf>
    <xf numFmtId="0" fontId="16" fillId="15" borderId="0" applyNumberFormat="0" applyBorder="0" applyAlignment="0" applyProtection="0">
      <alignment vertical="center"/>
    </xf>
    <xf numFmtId="0" fontId="30" fillId="0" borderId="22" applyNumberFormat="0" applyFill="0" applyAlignment="0" applyProtection="0">
      <alignment vertical="center"/>
    </xf>
    <xf numFmtId="0" fontId="20" fillId="14" borderId="0" applyNumberFormat="0" applyBorder="0" applyAlignment="0" applyProtection="0">
      <alignment vertical="center"/>
    </xf>
    <xf numFmtId="0" fontId="19" fillId="13" borderId="18" applyNumberFormat="0" applyAlignment="0" applyProtection="0">
      <alignment vertical="center"/>
    </xf>
    <xf numFmtId="0" fontId="29" fillId="21" borderId="20" applyNumberFormat="0" applyAlignment="0" applyProtection="0">
      <alignment vertical="center"/>
    </xf>
    <xf numFmtId="0" fontId="32" fillId="0" borderId="23" applyNumberFormat="0" applyFill="0" applyAlignment="0" applyProtection="0">
      <alignment vertical="center"/>
    </xf>
    <xf numFmtId="0" fontId="25" fillId="0" borderId="0" applyNumberFormat="0" applyFill="0" applyBorder="0" applyAlignment="0" applyProtection="0">
      <alignment vertical="center"/>
    </xf>
    <xf numFmtId="0" fontId="16" fillId="30" borderId="0" applyNumberFormat="0" applyBorder="0" applyAlignment="0" applyProtection="0">
      <alignment vertical="center"/>
    </xf>
    <xf numFmtId="0" fontId="21" fillId="0" borderId="0" applyNumberFormat="0" applyFill="0" applyBorder="0" applyAlignment="0" applyProtection="0">
      <alignment vertical="center"/>
    </xf>
    <xf numFmtId="42" fontId="0" fillId="0" borderId="0" applyFont="0" applyFill="0" applyBorder="0" applyAlignment="0" applyProtection="0">
      <alignment vertical="center"/>
    </xf>
    <xf numFmtId="0" fontId="16" fillId="11" borderId="0" applyNumberFormat="0" applyBorder="0" applyAlignment="0" applyProtection="0">
      <alignment vertical="center"/>
    </xf>
    <xf numFmtId="43"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22" borderId="0" applyNumberFormat="0" applyBorder="0" applyAlignment="0" applyProtection="0">
      <alignment vertical="center"/>
    </xf>
    <xf numFmtId="0" fontId="33" fillId="0" borderId="0" applyNumberFormat="0" applyFill="0" applyBorder="0" applyAlignment="0" applyProtection="0">
      <alignment vertical="center"/>
    </xf>
    <xf numFmtId="0" fontId="17" fillId="36" borderId="0" applyNumberFormat="0" applyBorder="0" applyAlignment="0" applyProtection="0">
      <alignment vertical="center"/>
    </xf>
    <xf numFmtId="0" fontId="0" fillId="12" borderId="17" applyNumberFormat="0" applyFont="0" applyAlignment="0" applyProtection="0">
      <alignment vertical="center"/>
    </xf>
    <xf numFmtId="0" fontId="16" fillId="28" borderId="0" applyNumberFormat="0" applyBorder="0" applyAlignment="0" applyProtection="0">
      <alignment vertical="center"/>
    </xf>
    <xf numFmtId="0" fontId="17" fillId="10" borderId="0" applyNumberFormat="0" applyBorder="0" applyAlignment="0" applyProtection="0">
      <alignment vertical="center"/>
    </xf>
    <xf numFmtId="0" fontId="16" fillId="9" borderId="0" applyNumberFormat="0" applyBorder="0" applyAlignment="0" applyProtection="0">
      <alignment vertical="center"/>
    </xf>
    <xf numFmtId="0" fontId="18" fillId="0" borderId="0" applyNumberFormat="0" applyFill="0" applyBorder="0" applyAlignment="0" applyProtection="0">
      <alignment vertical="center"/>
    </xf>
    <xf numFmtId="41" fontId="0" fillId="0" borderId="0" applyFont="0" applyFill="0" applyBorder="0" applyAlignment="0" applyProtection="0">
      <alignment vertical="center"/>
    </xf>
    <xf numFmtId="0" fontId="31" fillId="0" borderId="23" applyNumberFormat="0" applyFill="0" applyAlignment="0" applyProtection="0">
      <alignment vertical="center"/>
    </xf>
    <xf numFmtId="0" fontId="16" fillId="33" borderId="0" applyNumberFormat="0" applyBorder="0" applyAlignment="0" applyProtection="0">
      <alignment vertical="center"/>
    </xf>
    <xf numFmtId="0" fontId="21" fillId="0" borderId="21" applyNumberFormat="0" applyFill="0" applyAlignment="0" applyProtection="0">
      <alignment vertical="center"/>
    </xf>
    <xf numFmtId="0" fontId="17" fillId="8" borderId="0" applyNumberFormat="0" applyBorder="0" applyAlignment="0" applyProtection="0">
      <alignment vertical="center"/>
    </xf>
    <xf numFmtId="0" fontId="16" fillId="7" borderId="0" applyNumberFormat="0" applyBorder="0" applyAlignment="0" applyProtection="0">
      <alignment vertical="center"/>
    </xf>
    <xf numFmtId="0" fontId="34" fillId="0" borderId="24" applyNumberFormat="0" applyFill="0" applyAlignment="0" applyProtection="0">
      <alignment vertical="center"/>
    </xf>
  </cellStyleXfs>
  <cellXfs count="113">
    <xf numFmtId="0" fontId="0" fillId="0" borderId="0" xfId="0">
      <alignment vertical="center"/>
    </xf>
    <xf numFmtId="0" fontId="0" fillId="0" borderId="0" xfId="0" applyFont="1" applyAlignment="1">
      <alignment vertical="center" wrapText="1"/>
    </xf>
    <xf numFmtId="0" fontId="1" fillId="0" borderId="0" xfId="0" applyFont="1" applyAlignment="1">
      <alignment vertical="center" wrapText="1"/>
    </xf>
    <xf numFmtId="0" fontId="0" fillId="0" borderId="0" xfId="0" applyFill="1" applyAlignment="1">
      <alignment horizontal="center" vertical="center" wrapText="1"/>
    </xf>
    <xf numFmtId="0"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2" fillId="2"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179" fontId="0" fillId="0" borderId="3" xfId="0" applyNumberFormat="1" applyFont="1" applyFill="1" applyBorder="1" applyAlignment="1" applyProtection="1">
      <alignment horizontal="center" vertical="center" wrapText="1"/>
      <protection locked="0"/>
    </xf>
    <xf numFmtId="0" fontId="0" fillId="0" borderId="4" xfId="0" applyFont="1" applyFill="1" applyBorder="1" applyAlignment="1">
      <alignment horizontal="center" vertical="center" wrapText="1"/>
    </xf>
    <xf numFmtId="180" fontId="0" fillId="0" borderId="0" xfId="0" applyNumberFormat="1" applyAlignment="1">
      <alignment horizontal="center" vertical="center" wrapText="1"/>
    </xf>
    <xf numFmtId="178" fontId="0" fillId="0" borderId="0" xfId="0" applyNumberFormat="1" applyAlignment="1">
      <alignment horizontal="center" vertical="center" wrapText="1"/>
    </xf>
    <xf numFmtId="0" fontId="0" fillId="3" borderId="0" xfId="0" applyFill="1" applyAlignment="1">
      <alignment horizontal="center" vertical="center" wrapText="1"/>
    </xf>
    <xf numFmtId="177" fontId="0" fillId="0" borderId="0" xfId="0" applyNumberFormat="1" applyAlignment="1">
      <alignment horizontal="center" vertical="center" wrapText="1"/>
    </xf>
    <xf numFmtId="0" fontId="0" fillId="4" borderId="0" xfId="0" applyFill="1" applyAlignment="1">
      <alignment horizontal="center" vertical="center" wrapText="1"/>
    </xf>
    <xf numFmtId="0" fontId="1" fillId="4" borderId="0" xfId="0" applyFont="1" applyFill="1" applyAlignment="1">
      <alignment horizontal="center" vertical="center" wrapText="1"/>
    </xf>
    <xf numFmtId="178" fontId="0" fillId="4" borderId="0" xfId="0" applyNumberForma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3" fillId="0" borderId="5"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79" fontId="6" fillId="0" borderId="5" xfId="0" applyNumberFormat="1" applyFont="1" applyFill="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179" fontId="7" fillId="0" borderId="5" xfId="0" applyNumberFormat="1" applyFont="1" applyFill="1" applyBorder="1" applyAlignment="1" applyProtection="1">
      <alignment horizontal="center" vertical="center" wrapText="1"/>
      <protection locked="0"/>
    </xf>
    <xf numFmtId="178" fontId="4" fillId="0" borderId="0" xfId="0" applyNumberFormat="1" applyFont="1" applyAlignment="1">
      <alignment horizontal="center" vertical="center" wrapText="1"/>
    </xf>
    <xf numFmtId="0" fontId="4" fillId="3" borderId="0" xfId="0" applyFont="1" applyFill="1" applyAlignment="1">
      <alignment horizontal="center" vertical="center" wrapText="1"/>
    </xf>
    <xf numFmtId="178" fontId="5" fillId="0" borderId="0" xfId="0" applyNumberFormat="1" applyFont="1" applyAlignment="1">
      <alignment horizontal="right" vertical="center" wrapText="1"/>
    </xf>
    <xf numFmtId="0" fontId="5" fillId="3" borderId="0" xfId="0" applyFont="1" applyFill="1" applyAlignment="1">
      <alignment horizontal="right" vertical="center" wrapText="1"/>
    </xf>
    <xf numFmtId="0" fontId="3" fillId="0" borderId="9" xfId="0" applyFont="1" applyFill="1" applyBorder="1" applyAlignment="1">
      <alignment horizontal="center" vertical="center" wrapText="1"/>
    </xf>
    <xf numFmtId="178" fontId="8" fillId="0" borderId="9" xfId="0" applyNumberFormat="1" applyFont="1" applyFill="1" applyBorder="1" applyAlignment="1">
      <alignment horizontal="centerContinuous" vertical="center" wrapText="1"/>
    </xf>
    <xf numFmtId="0" fontId="8" fillId="3" borderId="10" xfId="0" applyFont="1" applyFill="1" applyBorder="1" applyAlignment="1">
      <alignment horizontal="centerContinuous" vertical="center" wrapText="1"/>
    </xf>
    <xf numFmtId="0" fontId="8" fillId="0" borderId="10" xfId="0" applyFont="1" applyFill="1" applyBorder="1" applyAlignment="1">
      <alignment horizontal="centerContinuous" vertical="center" wrapText="1"/>
    </xf>
    <xf numFmtId="178" fontId="8" fillId="0" borderId="11"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3" fillId="0" borderId="11" xfId="0" applyFont="1" applyFill="1" applyBorder="1" applyAlignment="1">
      <alignment horizontal="center" vertical="center" wrapText="1"/>
    </xf>
    <xf numFmtId="178" fontId="8" fillId="0" borderId="6" xfId="0" applyNumberFormat="1" applyFont="1" applyFill="1" applyBorder="1" applyAlignment="1">
      <alignment horizontal="center" vertical="center" wrapText="1"/>
    </xf>
    <xf numFmtId="0" fontId="9" fillId="3"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8" fontId="1" fillId="0" borderId="5" xfId="0" applyNumberFormat="1" applyFont="1" applyBorder="1" applyAlignment="1">
      <alignment horizontal="center" vertical="center" wrapText="1"/>
    </xf>
    <xf numFmtId="180" fontId="6" fillId="0" borderId="5" xfId="0" applyNumberFormat="1" applyFont="1" applyFill="1" applyBorder="1" applyAlignment="1" applyProtection="1">
      <alignment horizontal="center" vertical="center" wrapText="1"/>
      <protection locked="0"/>
    </xf>
    <xf numFmtId="177" fontId="4" fillId="0" borderId="0" xfId="0" applyNumberFormat="1" applyFont="1" applyAlignment="1">
      <alignment horizontal="center" vertical="center" wrapText="1"/>
    </xf>
    <xf numFmtId="0" fontId="4" fillId="0" borderId="0" xfId="0" applyFont="1" applyFill="1" applyAlignment="1">
      <alignment horizontal="center" vertical="center" wrapText="1"/>
    </xf>
    <xf numFmtId="177" fontId="5" fillId="0" borderId="0" xfId="0" applyNumberFormat="1" applyFont="1" applyAlignment="1">
      <alignment horizontal="right" vertical="center" wrapText="1"/>
    </xf>
    <xf numFmtId="0" fontId="5" fillId="0" borderId="0" xfId="0" applyFont="1" applyFill="1" applyAlignment="1">
      <alignment horizontal="right" vertical="center" wrapText="1"/>
    </xf>
    <xf numFmtId="177" fontId="8" fillId="0" borderId="10" xfId="0" applyNumberFormat="1" applyFont="1" applyFill="1" applyBorder="1" applyAlignment="1">
      <alignment horizontal="centerContinuous" vertical="center" wrapText="1"/>
    </xf>
    <xf numFmtId="177" fontId="8" fillId="0" borderId="6"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177" fontId="0" fillId="5" borderId="5" xfId="0"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180" fontId="1" fillId="0" borderId="5" xfId="0" applyNumberFormat="1" applyFont="1" applyBorder="1" applyAlignment="1">
      <alignment horizontal="center" vertical="center" wrapText="1"/>
    </xf>
    <xf numFmtId="178" fontId="1" fillId="0" borderId="5" xfId="0" applyNumberFormat="1" applyFont="1" applyFill="1" applyBorder="1" applyAlignment="1">
      <alignment horizontal="center" vertical="center" wrapText="1"/>
    </xf>
    <xf numFmtId="10" fontId="1" fillId="0" borderId="5" xfId="9" applyNumberFormat="1"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0" fillId="3" borderId="5" xfId="0" applyFont="1" applyFill="1" applyBorder="1" applyAlignment="1">
      <alignment horizontal="center" vertical="center" wrapText="1"/>
    </xf>
    <xf numFmtId="178" fontId="6" fillId="0" borderId="5" xfId="0" applyNumberFormat="1" applyFont="1" applyFill="1" applyBorder="1" applyAlignment="1" applyProtection="1">
      <alignment horizontal="right" vertical="center" wrapText="1"/>
      <protection locked="0"/>
    </xf>
    <xf numFmtId="0" fontId="8" fillId="0" borderId="5"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0" borderId="12" xfId="0" applyFont="1" applyFill="1" applyBorder="1" applyAlignment="1">
      <alignment horizontal="centerContinuous" vertical="center" wrapText="1"/>
    </xf>
    <xf numFmtId="0" fontId="3" fillId="3"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1" fillId="3" borderId="5" xfId="0" applyFont="1" applyFill="1" applyBorder="1" applyAlignment="1">
      <alignment horizontal="center" vertical="center" wrapText="1"/>
    </xf>
    <xf numFmtId="0" fontId="1" fillId="0" borderId="5" xfId="0" applyFont="1" applyBorder="1" applyAlignment="1">
      <alignment vertical="center" wrapText="1"/>
    </xf>
    <xf numFmtId="0" fontId="4" fillId="4" borderId="0" xfId="0" applyFont="1" applyFill="1" applyAlignment="1">
      <alignment horizontal="center" vertical="center" wrapText="1"/>
    </xf>
    <xf numFmtId="0" fontId="5" fillId="4" borderId="0" xfId="0" applyFont="1" applyFill="1" applyAlignment="1">
      <alignment horizontal="right" vertical="center" wrapText="1"/>
    </xf>
    <xf numFmtId="0" fontId="3" fillId="4" borderId="1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0" fillId="4" borderId="12"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1" fillId="4" borderId="5" xfId="0" applyFont="1" applyFill="1" applyBorder="1" applyAlignment="1">
      <alignment horizontal="center" vertical="center" wrapText="1"/>
    </xf>
    <xf numFmtId="178" fontId="1" fillId="4" borderId="5" xfId="0" applyNumberFormat="1" applyFont="1" applyFill="1" applyBorder="1" applyAlignment="1">
      <alignment horizontal="center" vertical="center" wrapText="1"/>
    </xf>
    <xf numFmtId="0" fontId="10" fillId="4" borderId="0" xfId="0" applyFont="1" applyFill="1" applyAlignment="1">
      <alignment horizontal="center" vertical="center" wrapText="1"/>
    </xf>
    <xf numFmtId="178" fontId="4" fillId="4" borderId="0" xfId="0" applyNumberFormat="1" applyFont="1" applyFill="1" applyAlignment="1">
      <alignment horizontal="center" vertical="center" wrapText="1"/>
    </xf>
    <xf numFmtId="0" fontId="11" fillId="4" borderId="0" xfId="0" applyFont="1" applyFill="1" applyAlignment="1">
      <alignment horizontal="right" vertical="center" wrapText="1"/>
    </xf>
    <xf numFmtId="178" fontId="5" fillId="4" borderId="0" xfId="0" applyNumberFormat="1" applyFont="1" applyFill="1" applyAlignment="1">
      <alignment horizontal="right" vertical="center" wrapText="1"/>
    </xf>
    <xf numFmtId="0" fontId="12" fillId="4" borderId="5" xfId="0" applyFont="1" applyFill="1" applyBorder="1" applyAlignment="1">
      <alignment horizontal="center" vertical="center" wrapText="1"/>
    </xf>
    <xf numFmtId="178" fontId="3" fillId="4" borderId="5" xfId="0" applyNumberFormat="1" applyFont="1" applyFill="1" applyBorder="1" applyAlignment="1">
      <alignment horizontal="center" vertical="center" wrapText="1"/>
    </xf>
    <xf numFmtId="178" fontId="0" fillId="4" borderId="5" xfId="0" applyNumberFormat="1" applyFont="1" applyFill="1" applyBorder="1" applyAlignment="1">
      <alignment horizontal="center" vertical="center" wrapText="1"/>
    </xf>
    <xf numFmtId="176" fontId="1" fillId="4" borderId="5"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11" fillId="3" borderId="5" xfId="0" applyFont="1" applyFill="1" applyBorder="1" applyAlignment="1">
      <alignment horizontal="center" vertical="center" wrapText="1"/>
    </xf>
    <xf numFmtId="180" fontId="13" fillId="0" borderId="5" xfId="9" applyNumberFormat="1" applyFont="1" applyFill="1" applyBorder="1" applyAlignment="1" applyProtection="1">
      <alignment horizontal="right" vertical="center" wrapText="1"/>
    </xf>
    <xf numFmtId="0" fontId="3" fillId="3" borderId="1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 fillId="0" borderId="16" xfId="0" applyFont="1" applyBorder="1" applyAlignment="1">
      <alignment horizontal="center" vertical="center" wrapText="1"/>
    </xf>
    <xf numFmtId="177" fontId="0" fillId="5" borderId="0" xfId="0" applyNumberFormat="1" applyFill="1" applyAlignment="1">
      <alignment horizontal="center" vertical="center" wrapText="1"/>
    </xf>
    <xf numFmtId="177" fontId="1" fillId="0" borderId="5" xfId="0" applyNumberFormat="1" applyFont="1" applyBorder="1" applyAlignment="1">
      <alignment horizontal="center" vertical="center" wrapText="1"/>
    </xf>
    <xf numFmtId="9" fontId="1" fillId="0" borderId="5" xfId="0" applyNumberFormat="1" applyFont="1" applyFill="1" applyBorder="1" applyAlignment="1">
      <alignment horizontal="center" vertical="center" wrapText="1"/>
    </xf>
    <xf numFmtId="9" fontId="0" fillId="0" borderId="0" xfId="0" applyNumberFormat="1" applyAlignment="1">
      <alignment horizontal="center" vertical="center" wrapText="1"/>
    </xf>
    <xf numFmtId="10" fontId="0" fillId="0" borderId="0" xfId="9" applyNumberFormat="1" applyAlignment="1">
      <alignment horizontal="center" vertical="center" wrapText="1"/>
    </xf>
    <xf numFmtId="43" fontId="14" fillId="0" borderId="5" xfId="0" applyNumberFormat="1" applyFont="1" applyFill="1" applyBorder="1" applyAlignment="1" applyProtection="1">
      <alignment horizontal="center" vertical="center" wrapText="1"/>
    </xf>
    <xf numFmtId="43" fontId="15" fillId="0" borderId="5" xfId="0" applyNumberFormat="1" applyFont="1" applyFill="1" applyBorder="1" applyAlignment="1" applyProtection="1">
      <alignment horizontal="center" vertical="center" wrapText="1"/>
    </xf>
    <xf numFmtId="43" fontId="13" fillId="0" borderId="5" xfId="0" applyNumberFormat="1" applyFont="1" applyFill="1" applyBorder="1" applyAlignment="1" applyProtection="1">
      <alignment horizontal="center" vertical="center" wrapText="1"/>
    </xf>
    <xf numFmtId="0" fontId="5" fillId="3" borderId="0" xfId="0" applyFont="1" applyFill="1" applyAlignment="1">
      <alignment horizontal="center" vertical="center" wrapText="1"/>
    </xf>
    <xf numFmtId="0" fontId="1" fillId="0" borderId="0" xfId="0" applyFont="1" applyAlignment="1">
      <alignment horizontal="center" vertical="center" wrapText="1"/>
    </xf>
    <xf numFmtId="9" fontId="1" fillId="0" borderId="5" xfId="9" applyFont="1" applyFill="1" applyBorder="1" applyAlignment="1">
      <alignment horizontal="center" vertical="center" wrapText="1"/>
    </xf>
    <xf numFmtId="180" fontId="15" fillId="0" borderId="5" xfId="9" applyNumberFormat="1" applyFont="1" applyFill="1" applyBorder="1" applyAlignment="1" applyProtection="1">
      <alignment horizontal="right" vertical="center" wrapText="1"/>
    </xf>
    <xf numFmtId="179" fontId="6" fillId="6" borderId="5" xfId="0" applyNumberFormat="1" applyFont="1" applyFill="1" applyBorder="1" applyAlignment="1" applyProtection="1">
      <alignment horizontal="center" vertical="center" wrapText="1"/>
      <protection locked="0"/>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022&#24180;&#24037;&#20316;/4-&#26377;&#25928;&#25237;&#20837;&#65288;&#25216;&#26415;&#25913;&#36896;&#65289;/&#12304;&#30003;&#25253;&#12305;&#22253;&#21306;&#26377;&#25928;&#25237;&#20837;&#30003;&#25253;&#65288;&#23454;&#26045;&#26399;2020&#24180;&#24230;&#65289;/2-&#12304;&#25253;&#21578;&#12305;/0-&#36807;&#20826;&#32452;&#20250;&#26448;&#26009;/21&#24180;&#25216;&#25913;&#23457;&#35745;&#25253;&#21578;&#38468;&#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1年度园区技改-附表1"/>
      <sheetName val="2021年度园区有效投入-改扩建"/>
      <sheetName val="2021年度园区有效投入-技术改造"/>
    </sheetNames>
    <sheetDataSet>
      <sheetData sheetId="0" refreshError="1"/>
      <sheetData sheetId="1" refreshError="1">
        <row r="5">
          <cell r="I5">
            <v>2525.7</v>
          </cell>
        </row>
        <row r="6">
          <cell r="I6">
            <v>1064.23</v>
          </cell>
        </row>
        <row r="7">
          <cell r="I7">
            <v>5371.53</v>
          </cell>
        </row>
      </sheetData>
      <sheetData sheetId="2" refreshError="1">
        <row r="5">
          <cell r="I5">
            <v>764.51</v>
          </cell>
        </row>
        <row r="6">
          <cell r="I6">
            <v>1984.27</v>
          </cell>
        </row>
        <row r="7">
          <cell r="I7">
            <v>395.83</v>
          </cell>
        </row>
        <row r="8">
          <cell r="I8">
            <v>787.49</v>
          </cell>
        </row>
        <row r="9">
          <cell r="I9">
            <v>1519.26</v>
          </cell>
        </row>
        <row r="10">
          <cell r="I10">
            <v>6248.8</v>
          </cell>
        </row>
        <row r="11">
          <cell r="I11">
            <v>22351.77</v>
          </cell>
        </row>
        <row r="12">
          <cell r="I12">
            <v>327.1</v>
          </cell>
        </row>
        <row r="13">
          <cell r="I13">
            <v>29047.06</v>
          </cell>
        </row>
        <row r="14">
          <cell r="I14">
            <v>889.03</v>
          </cell>
        </row>
        <row r="15">
          <cell r="I15">
            <v>287.89</v>
          </cell>
        </row>
        <row r="16">
          <cell r="I16">
            <v>178.5</v>
          </cell>
        </row>
        <row r="17">
          <cell r="I17">
            <v>1053.16</v>
          </cell>
        </row>
        <row r="18">
          <cell r="I18">
            <v>330.31</v>
          </cell>
        </row>
        <row r="19">
          <cell r="I19">
            <v>1258.22</v>
          </cell>
        </row>
        <row r="20">
          <cell r="I20">
            <v>2374.1</v>
          </cell>
        </row>
        <row r="21">
          <cell r="I21">
            <v>1245.83</v>
          </cell>
        </row>
        <row r="22">
          <cell r="I22">
            <v>388.09</v>
          </cell>
        </row>
        <row r="23">
          <cell r="I23">
            <v>918.41</v>
          </cell>
        </row>
        <row r="24">
          <cell r="I24">
            <v>3119.98</v>
          </cell>
        </row>
        <row r="25">
          <cell r="I25">
            <v>845.74</v>
          </cell>
        </row>
        <row r="26">
          <cell r="I26">
            <v>528.6</v>
          </cell>
        </row>
        <row r="27">
          <cell r="I27">
            <v>5639.92</v>
          </cell>
        </row>
        <row r="28">
          <cell r="I28">
            <v>1037.23</v>
          </cell>
        </row>
        <row r="29">
          <cell r="I29">
            <v>434.71</v>
          </cell>
        </row>
        <row r="30">
          <cell r="I30">
            <v>1715.81</v>
          </cell>
        </row>
        <row r="31">
          <cell r="I31">
            <v>1154.27</v>
          </cell>
        </row>
        <row r="32">
          <cell r="I32">
            <v>1071.12</v>
          </cell>
        </row>
        <row r="33">
          <cell r="I33">
            <v>1524.97</v>
          </cell>
        </row>
        <row r="34">
          <cell r="I34">
            <v>1837.95</v>
          </cell>
        </row>
        <row r="35">
          <cell r="I35">
            <v>4303.83</v>
          </cell>
        </row>
        <row r="36">
          <cell r="I36">
            <v>839.9</v>
          </cell>
        </row>
        <row r="37">
          <cell r="I37">
            <v>326.32</v>
          </cell>
        </row>
        <row r="38">
          <cell r="I38">
            <v>481.22</v>
          </cell>
        </row>
        <row r="39">
          <cell r="I39">
            <v>1573.75</v>
          </cell>
        </row>
        <row r="40">
          <cell r="I40">
            <v>4431.53</v>
          </cell>
        </row>
        <row r="41">
          <cell r="I41">
            <v>908.59</v>
          </cell>
        </row>
        <row r="42">
          <cell r="I42">
            <v>4273.97</v>
          </cell>
        </row>
        <row r="43">
          <cell r="I43">
            <v>2099.58</v>
          </cell>
        </row>
        <row r="44">
          <cell r="I44">
            <v>232.18</v>
          </cell>
        </row>
        <row r="45">
          <cell r="I45">
            <v>1578.63</v>
          </cell>
        </row>
        <row r="46">
          <cell r="I46">
            <v>2895.11</v>
          </cell>
        </row>
        <row r="47">
          <cell r="I47">
            <v>1086.9</v>
          </cell>
        </row>
        <row r="48">
          <cell r="I48">
            <v>251.41</v>
          </cell>
        </row>
        <row r="49">
          <cell r="I49">
            <v>622.06</v>
          </cell>
        </row>
        <row r="50">
          <cell r="I50">
            <v>4117.75</v>
          </cell>
        </row>
        <row r="51">
          <cell r="I51">
            <v>136.62</v>
          </cell>
        </row>
        <row r="52">
          <cell r="I52">
            <v>2888.55</v>
          </cell>
        </row>
        <row r="53">
          <cell r="I53">
            <v>676.36</v>
          </cell>
        </row>
        <row r="54">
          <cell r="I54">
            <v>2046.35</v>
          </cell>
        </row>
        <row r="55">
          <cell r="I55">
            <v>368.25</v>
          </cell>
        </row>
        <row r="56">
          <cell r="I56">
            <v>230.99</v>
          </cell>
        </row>
        <row r="57">
          <cell r="I57">
            <v>1138.41</v>
          </cell>
        </row>
        <row r="58">
          <cell r="I58">
            <v>1280.9</v>
          </cell>
        </row>
        <row r="59">
          <cell r="I59">
            <v>749.91</v>
          </cell>
        </row>
        <row r="60">
          <cell r="I60">
            <v>372.64</v>
          </cell>
        </row>
        <row r="61">
          <cell r="I61">
            <v>575.3</v>
          </cell>
        </row>
        <row r="62">
          <cell r="I62">
            <v>260.63</v>
          </cell>
        </row>
        <row r="63">
          <cell r="I63">
            <v>331.44</v>
          </cell>
        </row>
        <row r="64">
          <cell r="I64">
            <v>3163.41</v>
          </cell>
        </row>
        <row r="65">
          <cell r="I65">
            <v>559.54</v>
          </cell>
        </row>
        <row r="66">
          <cell r="I66">
            <v>1293.81</v>
          </cell>
        </row>
        <row r="67">
          <cell r="I67">
            <v>380.53</v>
          </cell>
        </row>
        <row r="68">
          <cell r="I68">
            <v>548.98</v>
          </cell>
        </row>
        <row r="69">
          <cell r="I69">
            <v>227.4</v>
          </cell>
        </row>
        <row r="70">
          <cell r="I70">
            <v>654.19</v>
          </cell>
        </row>
        <row r="71">
          <cell r="I71">
            <v>2494.69</v>
          </cell>
        </row>
        <row r="72">
          <cell r="I72">
            <v>654.79</v>
          </cell>
        </row>
        <row r="73">
          <cell r="I73">
            <v>922.96</v>
          </cell>
        </row>
        <row r="74">
          <cell r="I74">
            <v>4260.35</v>
          </cell>
        </row>
        <row r="75">
          <cell r="I75">
            <v>2403.47</v>
          </cell>
        </row>
        <row r="76">
          <cell r="I76">
            <v>1446.75</v>
          </cell>
        </row>
        <row r="77">
          <cell r="I77">
            <v>800.53</v>
          </cell>
        </row>
        <row r="78">
          <cell r="I78">
            <v>1968.16</v>
          </cell>
        </row>
        <row r="79">
          <cell r="I79">
            <v>586.46</v>
          </cell>
        </row>
        <row r="80">
          <cell r="I80">
            <v>604.08</v>
          </cell>
        </row>
        <row r="81">
          <cell r="I81">
            <v>1325.14</v>
          </cell>
        </row>
        <row r="82">
          <cell r="I82">
            <v>6798.1</v>
          </cell>
        </row>
        <row r="83">
          <cell r="I83">
            <v>204.17</v>
          </cell>
        </row>
        <row r="84">
          <cell r="I84">
            <v>609.28</v>
          </cell>
        </row>
        <row r="85">
          <cell r="I85">
            <v>949.05</v>
          </cell>
        </row>
        <row r="86">
          <cell r="I86">
            <v>719.35</v>
          </cell>
        </row>
        <row r="87">
          <cell r="I87">
            <v>2871.83</v>
          </cell>
        </row>
        <row r="88">
          <cell r="I88">
            <v>1235.3</v>
          </cell>
        </row>
        <row r="89">
          <cell r="I89">
            <v>269.94</v>
          </cell>
        </row>
        <row r="90">
          <cell r="I90">
            <v>1040.83</v>
          </cell>
        </row>
        <row r="91">
          <cell r="I91">
            <v>566.03</v>
          </cell>
        </row>
        <row r="92">
          <cell r="I92">
            <v>1044.77</v>
          </cell>
        </row>
        <row r="93">
          <cell r="I93">
            <v>2289.93</v>
          </cell>
        </row>
        <row r="94">
          <cell r="I94">
            <v>1429.73</v>
          </cell>
        </row>
        <row r="95">
          <cell r="I95">
            <v>610.92</v>
          </cell>
        </row>
        <row r="96">
          <cell r="I96">
            <v>1551.24</v>
          </cell>
        </row>
        <row r="97">
          <cell r="I97">
            <v>550.39</v>
          </cell>
        </row>
        <row r="98">
          <cell r="I98">
            <v>469.21</v>
          </cell>
        </row>
        <row r="99">
          <cell r="I99">
            <v>7872.48</v>
          </cell>
        </row>
        <row r="100">
          <cell r="I100">
            <v>1399.49</v>
          </cell>
        </row>
        <row r="101">
          <cell r="I101">
            <v>427.57</v>
          </cell>
        </row>
        <row r="102">
          <cell r="I102">
            <v>2066.44</v>
          </cell>
        </row>
        <row r="103">
          <cell r="I103">
            <v>1322.16</v>
          </cell>
        </row>
        <row r="104">
          <cell r="I104">
            <v>757.58</v>
          </cell>
        </row>
        <row r="105">
          <cell r="I105">
            <v>274.2</v>
          </cell>
        </row>
        <row r="106">
          <cell r="I106">
            <v>1007.18</v>
          </cell>
        </row>
        <row r="107">
          <cell r="I107">
            <v>770.6</v>
          </cell>
        </row>
        <row r="108">
          <cell r="I108">
            <v>597.2</v>
          </cell>
        </row>
        <row r="109">
          <cell r="I109">
            <v>1794.2</v>
          </cell>
        </row>
        <row r="110">
          <cell r="I110">
            <v>401.97</v>
          </cell>
        </row>
        <row r="111">
          <cell r="I111">
            <v>617.01</v>
          </cell>
        </row>
        <row r="112">
          <cell r="I112">
            <v>1611.72</v>
          </cell>
        </row>
        <row r="113">
          <cell r="I113">
            <v>831.82</v>
          </cell>
        </row>
        <row r="114">
          <cell r="I114">
            <v>3553.52</v>
          </cell>
        </row>
        <row r="115">
          <cell r="I115">
            <v>426.31</v>
          </cell>
        </row>
        <row r="116">
          <cell r="I116">
            <v>1126.65</v>
          </cell>
        </row>
        <row r="117">
          <cell r="I117">
            <v>1712.19</v>
          </cell>
        </row>
        <row r="118">
          <cell r="I118">
            <v>2077.71</v>
          </cell>
        </row>
        <row r="119">
          <cell r="I119">
            <v>1167.07</v>
          </cell>
        </row>
        <row r="120">
          <cell r="I120">
            <v>22596.16</v>
          </cell>
        </row>
        <row r="121">
          <cell r="I121">
            <v>227.23</v>
          </cell>
        </row>
        <row r="122">
          <cell r="I122">
            <v>1044.26</v>
          </cell>
        </row>
        <row r="123">
          <cell r="I123">
            <v>654.1</v>
          </cell>
        </row>
        <row r="124">
          <cell r="I124">
            <v>2044.59</v>
          </cell>
        </row>
        <row r="125">
          <cell r="I125">
            <v>862.97</v>
          </cell>
        </row>
        <row r="126">
          <cell r="I126">
            <v>383.53</v>
          </cell>
        </row>
        <row r="127">
          <cell r="I127">
            <v>1538.98</v>
          </cell>
        </row>
        <row r="128">
          <cell r="I128">
            <v>1414.74</v>
          </cell>
        </row>
        <row r="129">
          <cell r="I129">
            <v>928.55</v>
          </cell>
        </row>
        <row r="130">
          <cell r="I130">
            <v>1755.7</v>
          </cell>
        </row>
        <row r="131">
          <cell r="I131">
            <v>0</v>
          </cell>
        </row>
        <row r="132">
          <cell r="I132">
            <v>400.68</v>
          </cell>
        </row>
        <row r="133">
          <cell r="I133">
            <v>203.22</v>
          </cell>
        </row>
        <row r="134">
          <cell r="I134">
            <v>789.67</v>
          </cell>
        </row>
        <row r="135">
          <cell r="I135">
            <v>597.91</v>
          </cell>
        </row>
        <row r="136">
          <cell r="I136">
            <v>692.27</v>
          </cell>
        </row>
        <row r="137">
          <cell r="I137">
            <v>340.18</v>
          </cell>
        </row>
        <row r="138">
          <cell r="I138">
            <v>508.66</v>
          </cell>
        </row>
        <row r="139">
          <cell r="I139">
            <v>6714.51</v>
          </cell>
        </row>
        <row r="140">
          <cell r="I140">
            <v>3358.3</v>
          </cell>
        </row>
        <row r="141">
          <cell r="I141">
            <v>538.73</v>
          </cell>
        </row>
        <row r="142">
          <cell r="I142">
            <v>566.34</v>
          </cell>
        </row>
        <row r="143">
          <cell r="I143">
            <v>775.49</v>
          </cell>
        </row>
        <row r="144">
          <cell r="I144">
            <v>2092.64</v>
          </cell>
        </row>
        <row r="145">
          <cell r="I145">
            <v>541.81</v>
          </cell>
        </row>
        <row r="146">
          <cell r="I146">
            <v>603</v>
          </cell>
        </row>
        <row r="147">
          <cell r="I147">
            <v>792.54</v>
          </cell>
        </row>
        <row r="148">
          <cell r="I148">
            <v>203.18</v>
          </cell>
        </row>
        <row r="149">
          <cell r="I149">
            <v>735.86</v>
          </cell>
        </row>
        <row r="150">
          <cell r="I150">
            <v>298.59</v>
          </cell>
        </row>
        <row r="151">
          <cell r="I151">
            <v>228.82</v>
          </cell>
        </row>
        <row r="152">
          <cell r="I152">
            <v>639.05</v>
          </cell>
        </row>
        <row r="153">
          <cell r="I153">
            <v>306.07</v>
          </cell>
        </row>
        <row r="154">
          <cell r="I154">
            <v>558.65</v>
          </cell>
        </row>
        <row r="155">
          <cell r="I155">
            <v>184.38</v>
          </cell>
        </row>
        <row r="156">
          <cell r="I156">
            <v>116.3</v>
          </cell>
        </row>
        <row r="157">
          <cell r="I157">
            <v>1708.66</v>
          </cell>
        </row>
        <row r="158">
          <cell r="I158">
            <v>67.45</v>
          </cell>
        </row>
        <row r="159">
          <cell r="I159">
            <v>392.88</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V180"/>
  <sheetViews>
    <sheetView zoomScale="70" zoomScaleNormal="70" topLeftCell="N147" workbookViewId="0">
      <selection activeCell="Y6" sqref="Y6:AF155"/>
    </sheetView>
  </sheetViews>
  <sheetFormatPr defaultColWidth="9" defaultRowHeight="16.8"/>
  <cols>
    <col min="1" max="1" width="5.36538461538461" style="5" customWidth="1"/>
    <col min="2" max="2" width="9.79807692307692" style="5" customWidth="1"/>
    <col min="3" max="3" width="17.9038461538462" style="5" customWidth="1"/>
    <col min="4" max="4" width="9.75961538461538" style="5" customWidth="1"/>
    <col min="5" max="5" width="21.125" style="5" customWidth="1"/>
    <col min="6" max="6" width="14.8942307692308" style="14" customWidth="1"/>
    <col min="7" max="7" width="10.125" style="15" customWidth="1"/>
    <col min="8" max="8" width="8.63461538461539" style="5" customWidth="1"/>
    <col min="9" max="9" width="17.3269230769231" style="16" customWidth="1"/>
    <col min="10" max="10" width="9.47115384615385" style="5" customWidth="1"/>
    <col min="11" max="11" width="18.5288461538462" style="3" customWidth="1"/>
    <col min="12" max="12" width="15.6346153846154" style="3" customWidth="1"/>
    <col min="13" max="13" width="10.5480769230769" style="3" customWidth="1"/>
    <col min="14" max="14" width="8.125" style="3" customWidth="1"/>
    <col min="15" max="15" width="14.3557692307692" style="15" customWidth="1"/>
    <col min="16" max="16" width="8.125" style="15" customWidth="1"/>
    <col min="17" max="17" width="9.88461538461538" style="15" customWidth="1"/>
    <col min="18" max="18" width="10.4134615384615" style="3" customWidth="1"/>
    <col min="19" max="19" width="14" style="5" customWidth="1"/>
    <col min="20" max="20" width="16.125" style="3" customWidth="1"/>
    <col min="21" max="21" width="8.125" style="15" customWidth="1"/>
    <col min="22" max="22" width="9.36538461538461" style="6" customWidth="1"/>
    <col min="23" max="23" width="8.63461538461539" style="15" customWidth="1"/>
    <col min="24" max="24" width="20.125" style="6" customWidth="1"/>
    <col min="25" max="25" width="13.7596153846154" style="17" customWidth="1"/>
    <col min="26" max="26" width="8.25" style="17" customWidth="1"/>
    <col min="27" max="27" width="11.125" style="17" customWidth="1"/>
    <col min="28" max="28" width="11.875" style="17" customWidth="1"/>
    <col min="29" max="29" width="13.3653846153846" style="17" customWidth="1"/>
    <col min="30" max="31" width="8.125" style="17" customWidth="1"/>
    <col min="32" max="32" width="11.875" style="17" customWidth="1"/>
    <col min="33" max="33" width="13.7596153846154" style="17" customWidth="1"/>
    <col min="34" max="34" width="8.125" style="17" customWidth="1"/>
    <col min="35" max="35" width="11.875" style="17" customWidth="1"/>
    <col min="36" max="36" width="10.3653846153846" style="3" customWidth="1"/>
    <col min="37" max="38" width="6.25" style="15" customWidth="1"/>
    <col min="39" max="39" width="9.34615384615385" style="15" customWidth="1"/>
    <col min="40" max="41" width="6.25" style="15" customWidth="1"/>
    <col min="42" max="42" width="10.0192307692308" style="15" customWidth="1"/>
    <col min="43" max="43" width="8.125" style="15" customWidth="1"/>
    <col min="44" max="44" width="10.0192307692308" style="15" customWidth="1"/>
    <col min="45" max="45" width="11.125" style="20" customWidth="1"/>
    <col min="46" max="49" width="9" style="6" hidden="1" customWidth="1"/>
    <col min="50" max="16384" width="9" style="6"/>
  </cols>
  <sheetData>
    <row r="1" ht="39" customHeight="1" spans="1:45">
      <c r="A1" s="21" t="s">
        <v>0</v>
      </c>
      <c r="B1" s="21"/>
      <c r="C1" s="21"/>
      <c r="D1" s="21"/>
      <c r="E1" s="21"/>
      <c r="F1" s="31"/>
      <c r="G1" s="32"/>
      <c r="H1" s="21"/>
      <c r="I1" s="47"/>
      <c r="J1" s="21"/>
      <c r="K1" s="48"/>
      <c r="L1" s="48"/>
      <c r="M1" s="48"/>
      <c r="N1" s="48"/>
      <c r="O1" s="32"/>
      <c r="P1" s="32"/>
      <c r="Q1" s="32"/>
      <c r="R1" s="48"/>
      <c r="S1" s="21"/>
      <c r="T1" s="48"/>
      <c r="U1" s="32"/>
      <c r="V1" s="21"/>
      <c r="W1" s="32"/>
      <c r="X1" s="21"/>
      <c r="Y1" s="71"/>
      <c r="Z1" s="71"/>
      <c r="AA1" s="71"/>
      <c r="AB1" s="71"/>
      <c r="AC1" s="71"/>
      <c r="AD1" s="71"/>
      <c r="AE1" s="71"/>
      <c r="AF1" s="71"/>
      <c r="AG1" s="71"/>
      <c r="AH1" s="71"/>
      <c r="AI1" s="71"/>
      <c r="AJ1" s="48"/>
      <c r="AK1" s="32"/>
      <c r="AL1" s="32"/>
      <c r="AM1" s="32"/>
      <c r="AN1" s="32"/>
      <c r="AO1" s="32"/>
      <c r="AP1" s="32"/>
      <c r="AQ1" s="32"/>
      <c r="AR1" s="32"/>
      <c r="AS1" s="48"/>
    </row>
    <row r="2" customFormat="1" ht="21" customHeight="1" spans="1:45">
      <c r="A2" s="22" t="s">
        <v>1</v>
      </c>
      <c r="B2" s="22"/>
      <c r="C2" s="22"/>
      <c r="D2" s="22"/>
      <c r="E2" s="22"/>
      <c r="F2" s="33"/>
      <c r="G2" s="34"/>
      <c r="H2" s="22"/>
      <c r="I2" s="49"/>
      <c r="J2" s="22"/>
      <c r="K2" s="50"/>
      <c r="L2" s="50"/>
      <c r="M2" s="50"/>
      <c r="N2" s="50"/>
      <c r="O2" s="34"/>
      <c r="P2" s="34"/>
      <c r="Q2" s="34"/>
      <c r="R2" s="50"/>
      <c r="S2" s="22"/>
      <c r="T2" s="50"/>
      <c r="U2" s="34"/>
      <c r="V2" s="22"/>
      <c r="W2" s="34"/>
      <c r="X2" s="22"/>
      <c r="Y2" s="72"/>
      <c r="Z2" s="72"/>
      <c r="AA2" s="72"/>
      <c r="AB2" s="72"/>
      <c r="AC2" s="72"/>
      <c r="AD2" s="72"/>
      <c r="AE2" s="72"/>
      <c r="AF2" s="72"/>
      <c r="AG2" s="72"/>
      <c r="AH2" s="72"/>
      <c r="AI2" s="72"/>
      <c r="AJ2" s="50"/>
      <c r="AK2" s="34"/>
      <c r="AL2" s="34"/>
      <c r="AM2" s="34"/>
      <c r="AN2" s="34"/>
      <c r="AO2" s="34"/>
      <c r="AP2" s="34"/>
      <c r="AQ2" s="34"/>
      <c r="AR2" s="34"/>
      <c r="AS2" s="50"/>
    </row>
    <row r="3" s="1" customFormat="1" ht="30" customHeight="1" spans="1:45">
      <c r="A3" s="23" t="s">
        <v>2</v>
      </c>
      <c r="B3" s="23" t="s">
        <v>3</v>
      </c>
      <c r="C3" s="23" t="s">
        <v>4</v>
      </c>
      <c r="D3" s="23" t="s">
        <v>5</v>
      </c>
      <c r="E3" s="35" t="s">
        <v>6</v>
      </c>
      <c r="F3" s="36" t="s">
        <v>7</v>
      </c>
      <c r="G3" s="37"/>
      <c r="H3" s="38"/>
      <c r="I3" s="51"/>
      <c r="J3" s="38"/>
      <c r="K3" s="38"/>
      <c r="L3" s="38"/>
      <c r="M3" s="38"/>
      <c r="N3" s="38"/>
      <c r="O3" s="37"/>
      <c r="P3" s="37"/>
      <c r="Q3" s="37"/>
      <c r="R3" s="38"/>
      <c r="S3" s="38"/>
      <c r="T3" s="38"/>
      <c r="U3" s="37"/>
      <c r="V3" s="38"/>
      <c r="W3" s="65"/>
      <c r="X3" s="66"/>
      <c r="Y3" s="73" t="s">
        <v>8</v>
      </c>
      <c r="Z3" s="73"/>
      <c r="AA3" s="74"/>
      <c r="AB3" s="74"/>
      <c r="AC3" s="74"/>
      <c r="AD3" s="74"/>
      <c r="AE3" s="74"/>
      <c r="AF3" s="74"/>
      <c r="AG3" s="74"/>
      <c r="AH3" s="74"/>
      <c r="AI3" s="74"/>
      <c r="AJ3" s="87" t="s">
        <v>9</v>
      </c>
      <c r="AK3" s="90" t="s">
        <v>10</v>
      </c>
      <c r="AL3" s="90"/>
      <c r="AM3" s="90"/>
      <c r="AN3" s="90"/>
      <c r="AO3" s="90"/>
      <c r="AP3" s="90"/>
      <c r="AQ3" s="90"/>
      <c r="AR3" s="96"/>
      <c r="AS3" s="87" t="s">
        <v>11</v>
      </c>
    </row>
    <row r="4" s="1" customFormat="1" ht="30" customHeight="1" spans="1:45">
      <c r="A4" s="23"/>
      <c r="B4" s="23"/>
      <c r="C4" s="23"/>
      <c r="D4" s="23"/>
      <c r="E4" s="35"/>
      <c r="F4" s="39" t="s">
        <v>12</v>
      </c>
      <c r="G4" s="40" t="s">
        <v>13</v>
      </c>
      <c r="H4" s="41" t="s">
        <v>14</v>
      </c>
      <c r="I4" s="52" t="s">
        <v>15</v>
      </c>
      <c r="J4" s="53"/>
      <c r="K4" s="53" t="s">
        <v>16</v>
      </c>
      <c r="L4" s="53"/>
      <c r="M4" s="53"/>
      <c r="N4" s="53"/>
      <c r="O4" s="60" t="s">
        <v>17</v>
      </c>
      <c r="P4" s="60"/>
      <c r="Q4" s="60"/>
      <c r="R4" s="64"/>
      <c r="S4" s="23" t="s">
        <v>18</v>
      </c>
      <c r="T4" s="23" t="s">
        <v>19</v>
      </c>
      <c r="U4" s="67"/>
      <c r="V4" s="68" t="s">
        <v>20</v>
      </c>
      <c r="W4" s="67" t="s">
        <v>21</v>
      </c>
      <c r="X4" s="23" t="s">
        <v>22</v>
      </c>
      <c r="Y4" s="73" t="s">
        <v>23</v>
      </c>
      <c r="Z4" s="73"/>
      <c r="AA4" s="74"/>
      <c r="AB4" s="74"/>
      <c r="AC4" s="74"/>
      <c r="AD4" s="74"/>
      <c r="AE4" s="74"/>
      <c r="AF4" s="74"/>
      <c r="AG4" s="74" t="s">
        <v>24</v>
      </c>
      <c r="AH4" s="74"/>
      <c r="AI4" s="74"/>
      <c r="AJ4" s="88"/>
      <c r="AK4" s="91" t="s">
        <v>25</v>
      </c>
      <c r="AL4" s="92"/>
      <c r="AM4" s="92"/>
      <c r="AN4" s="92"/>
      <c r="AO4" s="92"/>
      <c r="AP4" s="92" t="s">
        <v>26</v>
      </c>
      <c r="AQ4" s="92" t="s">
        <v>27</v>
      </c>
      <c r="AR4" s="92" t="s">
        <v>28</v>
      </c>
      <c r="AS4" s="88"/>
    </row>
    <row r="5" s="1" customFormat="1" ht="57" customHeight="1" spans="1:45">
      <c r="A5" s="23"/>
      <c r="B5" s="23"/>
      <c r="C5" s="23"/>
      <c r="D5" s="23"/>
      <c r="E5" s="35"/>
      <c r="F5" s="42"/>
      <c r="G5" s="43" t="s">
        <v>29</v>
      </c>
      <c r="H5" s="44"/>
      <c r="I5" s="54" t="s">
        <v>30</v>
      </c>
      <c r="J5" s="55" t="s">
        <v>31</v>
      </c>
      <c r="K5" s="56" t="s">
        <v>32</v>
      </c>
      <c r="L5" s="55" t="s">
        <v>33</v>
      </c>
      <c r="M5" s="61" t="s">
        <v>30</v>
      </c>
      <c r="N5" s="55" t="s">
        <v>34</v>
      </c>
      <c r="O5" s="62" t="s">
        <v>35</v>
      </c>
      <c r="P5" s="62" t="s">
        <v>36</v>
      </c>
      <c r="Q5" s="62" t="s">
        <v>37</v>
      </c>
      <c r="R5" s="55" t="s">
        <v>38</v>
      </c>
      <c r="S5" s="23"/>
      <c r="T5" s="55" t="s">
        <v>39</v>
      </c>
      <c r="U5" s="62" t="s">
        <v>40</v>
      </c>
      <c r="V5" s="68"/>
      <c r="W5" s="67"/>
      <c r="X5" s="23"/>
      <c r="Y5" s="75" t="s">
        <v>41</v>
      </c>
      <c r="Z5" s="75" t="s">
        <v>42</v>
      </c>
      <c r="AA5" s="76" t="s">
        <v>43</v>
      </c>
      <c r="AB5" s="76" t="s">
        <v>44</v>
      </c>
      <c r="AC5" s="74" t="s">
        <v>45</v>
      </c>
      <c r="AD5" s="76" t="s">
        <v>46</v>
      </c>
      <c r="AE5" s="76"/>
      <c r="AF5" s="76" t="s">
        <v>47</v>
      </c>
      <c r="AG5" s="76" t="s">
        <v>48</v>
      </c>
      <c r="AH5" s="76" t="s">
        <v>49</v>
      </c>
      <c r="AI5" s="76" t="s">
        <v>50</v>
      </c>
      <c r="AJ5" s="89"/>
      <c r="AK5" s="93" t="s">
        <v>51</v>
      </c>
      <c r="AL5" s="62" t="s">
        <v>52</v>
      </c>
      <c r="AM5" s="62" t="s">
        <v>53</v>
      </c>
      <c r="AN5" s="62" t="s">
        <v>54</v>
      </c>
      <c r="AO5" s="62" t="s">
        <v>55</v>
      </c>
      <c r="AP5" s="62" t="s">
        <v>56</v>
      </c>
      <c r="AQ5" s="62" t="s">
        <v>57</v>
      </c>
      <c r="AR5" s="67"/>
      <c r="AS5" s="89"/>
    </row>
    <row r="6" s="2" customFormat="1" ht="25" customHeight="1" spans="1:48">
      <c r="A6" s="24">
        <v>1</v>
      </c>
      <c r="B6" s="25" t="s">
        <v>58</v>
      </c>
      <c r="C6" s="26" t="s">
        <v>59</v>
      </c>
      <c r="D6" s="26" t="s">
        <v>60</v>
      </c>
      <c r="E6" s="26" t="s">
        <v>61</v>
      </c>
      <c r="F6" s="45">
        <f>'[1]2021年度园区有效投入-改扩建'!$I5</f>
        <v>2525.7</v>
      </c>
      <c r="G6" s="26" t="s">
        <v>62</v>
      </c>
      <c r="H6" s="27">
        <v>0.8</v>
      </c>
      <c r="I6" s="57">
        <f>ROUND(($F6*$F$162-F$161)/(F$160*$F$162-F$161)*100,2)</f>
        <v>63.22</v>
      </c>
      <c r="J6" s="57">
        <f>I6</f>
        <v>63.22</v>
      </c>
      <c r="K6" s="58">
        <v>7682.78</v>
      </c>
      <c r="L6" s="59">
        <f t="shared" ref="L6:L18" si="0">IF(K6&gt;200,F6/K6,1)</f>
        <v>0.328748187505044</v>
      </c>
      <c r="M6" s="57">
        <f>ROUND((L6*$L$162-$L$161)/($L$160*$L$162-$L$161)*100,2)</f>
        <v>61.94</v>
      </c>
      <c r="N6" s="56">
        <f>M6</f>
        <v>61.94</v>
      </c>
      <c r="O6" s="26" t="s">
        <v>63</v>
      </c>
      <c r="P6" s="63">
        <v>5.6</v>
      </c>
      <c r="Q6" s="63" t="s">
        <v>64</v>
      </c>
      <c r="R6" s="56">
        <v>4</v>
      </c>
      <c r="S6" s="57">
        <f>ROUND(J6*0.5+N6*0.5+R6,2)/100</f>
        <v>0.6658</v>
      </c>
      <c r="T6" s="56" t="str">
        <f t="shared" ref="T6:T18" si="1">IF(F6&gt;=500,"是","否")</f>
        <v>是</v>
      </c>
      <c r="U6" s="69">
        <v>2895</v>
      </c>
      <c r="V6" s="70">
        <v>1</v>
      </c>
      <c r="W6" s="69">
        <v>1</v>
      </c>
      <c r="X6" s="70">
        <f>ROUND(IF(F6*0.1*(H6*0.2+S6*0.8)*V6*W6&lt;1000,F6*0.1*(H6*0.2+S6*0.8)*V6*W6,1000),2)</f>
        <v>174.94</v>
      </c>
      <c r="Y6" s="77"/>
      <c r="Z6" s="77"/>
      <c r="AA6" s="77"/>
      <c r="AB6" s="77"/>
      <c r="AC6" s="77"/>
      <c r="AD6" s="17">
        <v>0.4556</v>
      </c>
      <c r="AE6" s="19">
        <f t="shared" ref="AE6:AE15" si="2">Y6*0.05*AC6</f>
        <v>0</v>
      </c>
      <c r="AF6" s="77">
        <f t="shared" ref="AF6:AF69" si="3">ROUND(AD6*AE6,2)</f>
        <v>0</v>
      </c>
      <c r="AG6" s="77"/>
      <c r="AH6" s="77"/>
      <c r="AI6" s="77"/>
      <c r="AJ6" s="56">
        <f>IF(X6&gt;(1000-AF6-AI6),X6,X6+AF6+AI6)</f>
        <v>174.94</v>
      </c>
      <c r="AK6" s="69"/>
      <c r="AL6" s="69"/>
      <c r="AM6" s="94"/>
      <c r="AN6" s="94">
        <v>11</v>
      </c>
      <c r="AO6" s="94"/>
      <c r="AP6" s="94"/>
      <c r="AQ6" s="94"/>
      <c r="AR6" s="94">
        <f t="shared" ref="AR6:AR18" si="4">SUM(AK6:AQ6)</f>
        <v>11</v>
      </c>
      <c r="AS6" s="97">
        <f>IF(AR6&gt;=AJ6,0,X6+AF6+AI6-AR6)</f>
        <v>163.94</v>
      </c>
      <c r="AT6" s="2">
        <f>IF(X6&gt;(1000-AF6-AI6),999999,X6+AF6+AI6)</f>
        <v>174.94</v>
      </c>
      <c r="AU6" s="2">
        <f t="shared" ref="AU6:AU11" si="5">AJ6-AR6</f>
        <v>163.94</v>
      </c>
      <c r="AV6" s="2">
        <f>AS6-AU6</f>
        <v>0</v>
      </c>
    </row>
    <row r="7" s="2" customFormat="1" ht="25" customHeight="1" spans="1:48">
      <c r="A7" s="27">
        <v>3</v>
      </c>
      <c r="B7" s="28"/>
      <c r="C7" s="26" t="s">
        <v>65</v>
      </c>
      <c r="D7" s="27" t="s">
        <v>66</v>
      </c>
      <c r="E7" s="26" t="s">
        <v>67</v>
      </c>
      <c r="F7" s="45">
        <f>'[1]2021年度园区有效投入-改扩建'!$I7</f>
        <v>5371.53</v>
      </c>
      <c r="G7" s="26" t="s">
        <v>68</v>
      </c>
      <c r="H7" s="27">
        <v>1</v>
      </c>
      <c r="I7" s="57">
        <f t="shared" ref="I7:I14" si="6">ROUND(($F7*$F$162-F$161)/(F$160*$F$162-F$161)*100,2)</f>
        <v>67.17</v>
      </c>
      <c r="J7" s="57">
        <f t="shared" ref="J7:J14" si="7">I7</f>
        <v>67.17</v>
      </c>
      <c r="K7" s="58">
        <v>10800.85</v>
      </c>
      <c r="L7" s="59">
        <f t="shared" si="0"/>
        <v>0.49732474758931</v>
      </c>
      <c r="M7" s="57">
        <f t="shared" ref="M7:M38" si="8">ROUND((L7*$L$162-$L$161)/($L$160*$L$162-$L$161)*100,2)</f>
        <v>62.95</v>
      </c>
      <c r="N7" s="56">
        <f t="shared" ref="N7:N38" si="9">M7</f>
        <v>62.95</v>
      </c>
      <c r="O7" s="26" t="s">
        <v>69</v>
      </c>
      <c r="P7" s="63" t="s">
        <v>70</v>
      </c>
      <c r="Q7" s="63" t="s">
        <v>70</v>
      </c>
      <c r="R7" s="56"/>
      <c r="S7" s="57">
        <f t="shared" ref="S7:S38" si="10">ROUND(J7*0.5+N7*0.5+R7,2)/100</f>
        <v>0.6506</v>
      </c>
      <c r="T7" s="56" t="str">
        <f t="shared" si="1"/>
        <v>是</v>
      </c>
      <c r="U7" s="69">
        <v>6214</v>
      </c>
      <c r="V7" s="70">
        <v>1</v>
      </c>
      <c r="W7" s="69">
        <v>1</v>
      </c>
      <c r="X7" s="70">
        <f t="shared" ref="X7:X12" si="11">ROUND(IF(F7*0.1*(H7*0.2+S7*0.8)*V7*W7&lt;1000,F7*0.1*(H7*0.2+S7*0.8)*V7*W7,1000),2)</f>
        <v>387.01</v>
      </c>
      <c r="Y7" s="77"/>
      <c r="Z7" s="77"/>
      <c r="AA7" s="77"/>
      <c r="AB7" s="77"/>
      <c r="AC7" s="77"/>
      <c r="AD7" s="17">
        <v>0.4556</v>
      </c>
      <c r="AE7" s="19">
        <f t="shared" si="2"/>
        <v>0</v>
      </c>
      <c r="AF7" s="77">
        <f t="shared" si="3"/>
        <v>0</v>
      </c>
      <c r="AG7" s="77"/>
      <c r="AH7" s="77"/>
      <c r="AI7" s="77"/>
      <c r="AJ7" s="56">
        <f t="shared" ref="AJ7:AJ38" si="12">IF(X7&gt;(1000-AF7-AI7),X7,X7+AF7+AI7)</f>
        <v>387.01</v>
      </c>
      <c r="AK7" s="69"/>
      <c r="AL7" s="69"/>
      <c r="AM7" s="94">
        <v>301.6</v>
      </c>
      <c r="AN7" s="94"/>
      <c r="AO7" s="94"/>
      <c r="AP7" s="94"/>
      <c r="AQ7" s="94"/>
      <c r="AR7" s="94">
        <f t="shared" si="4"/>
        <v>301.6</v>
      </c>
      <c r="AS7" s="97">
        <f t="shared" ref="AS7:AS38" si="13">IF(AR7&gt;=AJ7,0,X7+AF7+AI7-AR7)</f>
        <v>85.41</v>
      </c>
      <c r="AT7" s="2">
        <f t="shared" ref="AT7:AT38" si="14">IF(X7&gt;(1000-AF7-AI7),999999,X7+AF7+AI7)</f>
        <v>387.01</v>
      </c>
      <c r="AU7" s="2">
        <f t="shared" si="5"/>
        <v>85.41</v>
      </c>
      <c r="AV7" s="2">
        <f t="shared" ref="AV7:AV38" si="15">AS7-AU7</f>
        <v>0</v>
      </c>
    </row>
    <row r="8" s="2" customFormat="1" ht="20" customHeight="1" spans="1:48">
      <c r="A8" s="29">
        <v>4</v>
      </c>
      <c r="B8" s="27" t="s">
        <v>71</v>
      </c>
      <c r="C8" s="26" t="s">
        <v>72</v>
      </c>
      <c r="D8" s="27" t="s">
        <v>73</v>
      </c>
      <c r="E8" s="46" t="s">
        <v>74</v>
      </c>
      <c r="F8" s="45">
        <f>'[1]2021年度园区有效投入-技术改造'!$I5</f>
        <v>764.51</v>
      </c>
      <c r="G8" s="26" t="s">
        <v>62</v>
      </c>
      <c r="H8" s="27">
        <v>0.8</v>
      </c>
      <c r="I8" s="57">
        <f t="shared" si="6"/>
        <v>60.78</v>
      </c>
      <c r="J8" s="57">
        <f t="shared" si="7"/>
        <v>60.78</v>
      </c>
      <c r="K8" s="58">
        <v>2778.4</v>
      </c>
      <c r="L8" s="59">
        <f t="shared" si="0"/>
        <v>0.275161963720127</v>
      </c>
      <c r="M8" s="57">
        <f t="shared" si="8"/>
        <v>61.62</v>
      </c>
      <c r="N8" s="56">
        <f t="shared" si="9"/>
        <v>61.62</v>
      </c>
      <c r="O8" s="26" t="s">
        <v>69</v>
      </c>
      <c r="P8" s="63" t="s">
        <v>70</v>
      </c>
      <c r="Q8" s="63" t="s">
        <v>70</v>
      </c>
      <c r="R8" s="56"/>
      <c r="S8" s="57">
        <f t="shared" si="10"/>
        <v>0.612</v>
      </c>
      <c r="T8" s="56" t="str">
        <f t="shared" si="1"/>
        <v>是</v>
      </c>
      <c r="U8" s="69">
        <v>3324</v>
      </c>
      <c r="V8" s="70">
        <v>1</v>
      </c>
      <c r="W8" s="69">
        <v>1</v>
      </c>
      <c r="X8" s="70">
        <f t="shared" si="11"/>
        <v>49.66</v>
      </c>
      <c r="Y8" s="77"/>
      <c r="Z8" s="77"/>
      <c r="AA8" s="77"/>
      <c r="AB8" s="77"/>
      <c r="AC8" s="77"/>
      <c r="AD8" s="17">
        <v>0.4556</v>
      </c>
      <c r="AE8" s="19">
        <f t="shared" si="2"/>
        <v>0</v>
      </c>
      <c r="AF8" s="77">
        <f t="shared" si="3"/>
        <v>0</v>
      </c>
      <c r="AG8" s="77"/>
      <c r="AH8" s="77"/>
      <c r="AI8" s="77"/>
      <c r="AJ8" s="56">
        <f t="shared" si="12"/>
        <v>49.66</v>
      </c>
      <c r="AK8" s="69"/>
      <c r="AL8" s="69"/>
      <c r="AM8" s="95" t="s">
        <v>75</v>
      </c>
      <c r="AN8" s="95" t="s">
        <v>75</v>
      </c>
      <c r="AO8" s="94"/>
      <c r="AP8" s="95"/>
      <c r="AQ8" s="95"/>
      <c r="AR8" s="94">
        <f t="shared" si="4"/>
        <v>0</v>
      </c>
      <c r="AS8" s="97">
        <f t="shared" si="13"/>
        <v>49.66</v>
      </c>
      <c r="AT8" s="2">
        <f t="shared" si="14"/>
        <v>49.66</v>
      </c>
      <c r="AU8" s="2">
        <f t="shared" si="5"/>
        <v>49.66</v>
      </c>
      <c r="AV8" s="2">
        <f t="shared" si="15"/>
        <v>0</v>
      </c>
    </row>
    <row r="9" s="2" customFormat="1" ht="20" customHeight="1" spans="1:48">
      <c r="A9" s="29">
        <v>5</v>
      </c>
      <c r="B9" s="27"/>
      <c r="C9" s="26" t="s">
        <v>76</v>
      </c>
      <c r="D9" s="27" t="s">
        <v>77</v>
      </c>
      <c r="E9" s="46" t="s">
        <v>78</v>
      </c>
      <c r="F9" s="45">
        <f>'[1]2021年度园区有效投入-技术改造'!$I6</f>
        <v>1984.27</v>
      </c>
      <c r="G9" s="26" t="s">
        <v>68</v>
      </c>
      <c r="H9" s="27">
        <v>1</v>
      </c>
      <c r="I9" s="57">
        <f t="shared" si="6"/>
        <v>62.47</v>
      </c>
      <c r="J9" s="57">
        <f t="shared" si="7"/>
        <v>62.47</v>
      </c>
      <c r="K9" s="58">
        <v>17853.89</v>
      </c>
      <c r="L9" s="59">
        <f t="shared" si="0"/>
        <v>0.111139365146755</v>
      </c>
      <c r="M9" s="57">
        <f t="shared" si="8"/>
        <v>60.65</v>
      </c>
      <c r="N9" s="56">
        <f t="shared" si="9"/>
        <v>60.65</v>
      </c>
      <c r="O9" s="26" t="s">
        <v>69</v>
      </c>
      <c r="P9" s="63" t="s">
        <v>70</v>
      </c>
      <c r="Q9" s="63" t="s">
        <v>70</v>
      </c>
      <c r="R9" s="56"/>
      <c r="S9" s="57">
        <f t="shared" si="10"/>
        <v>0.6156</v>
      </c>
      <c r="T9" s="56" t="str">
        <f t="shared" si="1"/>
        <v>是</v>
      </c>
      <c r="U9" s="69" t="s">
        <v>79</v>
      </c>
      <c r="V9" s="70">
        <v>0.8</v>
      </c>
      <c r="W9" s="69">
        <v>1</v>
      </c>
      <c r="X9" s="70">
        <f t="shared" si="11"/>
        <v>109.93</v>
      </c>
      <c r="Y9" s="77" t="e">
        <f>VLOOKUP($C9,#REF!,9,FALSE)</f>
        <v>#REF!</v>
      </c>
      <c r="Z9" s="77" t="e">
        <f>VLOOKUP($C9,#REF!,3,FALSE)</f>
        <v>#REF!</v>
      </c>
      <c r="AA9" s="78" t="e">
        <f>VLOOKUP($C9,#REF!,4,FALSE)*0.8</f>
        <v>#REF!</v>
      </c>
      <c r="AB9" s="78" t="e">
        <f>VLOOKUP($C9,#REF!,5,FALSE)</f>
        <v>#REF!</v>
      </c>
      <c r="AC9" s="86" t="e">
        <f>VLOOKUP($C9,#REF!,6,FALSE)</f>
        <v>#REF!</v>
      </c>
      <c r="AD9" s="17">
        <v>0.4556</v>
      </c>
      <c r="AE9" s="19" t="e">
        <f t="shared" si="2"/>
        <v>#REF!</v>
      </c>
      <c r="AF9" s="77" t="e">
        <f t="shared" si="3"/>
        <v>#REF!</v>
      </c>
      <c r="AG9" s="77"/>
      <c r="AH9" s="77"/>
      <c r="AI9" s="77"/>
      <c r="AJ9" s="56" t="e">
        <f t="shared" si="12"/>
        <v>#REF!</v>
      </c>
      <c r="AK9" s="69"/>
      <c r="AL9" s="69"/>
      <c r="AM9" s="95" t="s">
        <v>75</v>
      </c>
      <c r="AN9" s="95" t="s">
        <v>75</v>
      </c>
      <c r="AO9" s="94"/>
      <c r="AP9" s="95"/>
      <c r="AQ9" s="95">
        <v>445</v>
      </c>
      <c r="AR9" s="94">
        <f t="shared" si="4"/>
        <v>445</v>
      </c>
      <c r="AS9" s="97" t="e">
        <f t="shared" si="13"/>
        <v>#REF!</v>
      </c>
      <c r="AT9" s="2" t="e">
        <f t="shared" si="14"/>
        <v>#REF!</v>
      </c>
      <c r="AU9" s="2" t="e">
        <f t="shared" si="5"/>
        <v>#REF!</v>
      </c>
      <c r="AV9" s="2" t="e">
        <f t="shared" si="15"/>
        <v>#REF!</v>
      </c>
    </row>
    <row r="10" s="2" customFormat="1" ht="20" customHeight="1" spans="1:48">
      <c r="A10" s="29">
        <v>6</v>
      </c>
      <c r="B10" s="27"/>
      <c r="C10" s="26" t="s">
        <v>80</v>
      </c>
      <c r="D10" s="27" t="s">
        <v>81</v>
      </c>
      <c r="E10" s="46" t="s">
        <v>82</v>
      </c>
      <c r="F10" s="45">
        <f>'[1]2021年度园区有效投入-技术改造'!$I7</f>
        <v>395.83</v>
      </c>
      <c r="G10" s="26" t="s">
        <v>62</v>
      </c>
      <c r="H10" s="27">
        <v>0.8</v>
      </c>
      <c r="I10" s="57">
        <f t="shared" si="6"/>
        <v>60.27</v>
      </c>
      <c r="J10" s="57">
        <f t="shared" si="7"/>
        <v>60.27</v>
      </c>
      <c r="K10" s="58">
        <v>3309.44</v>
      </c>
      <c r="L10" s="59">
        <f t="shared" si="0"/>
        <v>0.11960633823245</v>
      </c>
      <c r="M10" s="57">
        <f t="shared" si="8"/>
        <v>60.7</v>
      </c>
      <c r="N10" s="56">
        <f t="shared" si="9"/>
        <v>60.7</v>
      </c>
      <c r="O10" s="26" t="s">
        <v>69</v>
      </c>
      <c r="P10" s="63" t="s">
        <v>70</v>
      </c>
      <c r="Q10" s="63" t="s">
        <v>70</v>
      </c>
      <c r="R10" s="56"/>
      <c r="S10" s="57">
        <f t="shared" si="10"/>
        <v>0.6049</v>
      </c>
      <c r="T10" s="56" t="str">
        <f t="shared" si="1"/>
        <v>否</v>
      </c>
      <c r="U10" s="69" t="s">
        <v>79</v>
      </c>
      <c r="V10" s="70">
        <v>1</v>
      </c>
      <c r="W10" s="69">
        <v>1</v>
      </c>
      <c r="X10" s="70">
        <f t="shared" si="11"/>
        <v>25.49</v>
      </c>
      <c r="Y10" s="77"/>
      <c r="Z10" s="77"/>
      <c r="AA10" s="77"/>
      <c r="AB10" s="77"/>
      <c r="AC10" s="77"/>
      <c r="AD10" s="17">
        <v>0.4556</v>
      </c>
      <c r="AE10" s="19">
        <f t="shared" si="2"/>
        <v>0</v>
      </c>
      <c r="AF10" s="77">
        <f t="shared" si="3"/>
        <v>0</v>
      </c>
      <c r="AG10" s="77"/>
      <c r="AH10" s="77"/>
      <c r="AI10" s="77"/>
      <c r="AJ10" s="56">
        <f t="shared" si="12"/>
        <v>25.49</v>
      </c>
      <c r="AK10" s="69"/>
      <c r="AL10" s="69"/>
      <c r="AM10" s="95" t="s">
        <v>75</v>
      </c>
      <c r="AN10" s="95" t="s">
        <v>75</v>
      </c>
      <c r="AO10" s="94"/>
      <c r="AP10" s="95"/>
      <c r="AQ10" s="95"/>
      <c r="AR10" s="94">
        <f t="shared" si="4"/>
        <v>0</v>
      </c>
      <c r="AS10" s="97">
        <f t="shared" si="13"/>
        <v>25.49</v>
      </c>
      <c r="AT10" s="2">
        <f t="shared" si="14"/>
        <v>25.49</v>
      </c>
      <c r="AU10" s="2">
        <f t="shared" si="5"/>
        <v>25.49</v>
      </c>
      <c r="AV10" s="2">
        <f t="shared" si="15"/>
        <v>0</v>
      </c>
    </row>
    <row r="11" s="2" customFormat="1" ht="46" spans="1:48">
      <c r="A11" s="29">
        <v>7</v>
      </c>
      <c r="B11" s="27"/>
      <c r="C11" s="26" t="s">
        <v>83</v>
      </c>
      <c r="D11" s="27" t="s">
        <v>84</v>
      </c>
      <c r="E11" s="46" t="s">
        <v>85</v>
      </c>
      <c r="F11" s="45">
        <f>'[1]2021年度园区有效投入-技术改造'!$I8</f>
        <v>787.49</v>
      </c>
      <c r="G11" s="26" t="s">
        <v>86</v>
      </c>
      <c r="H11" s="27">
        <v>0.7</v>
      </c>
      <c r="I11" s="57">
        <f t="shared" si="6"/>
        <v>60.81</v>
      </c>
      <c r="J11" s="57">
        <f t="shared" si="7"/>
        <v>60.81</v>
      </c>
      <c r="K11" s="58">
        <v>114.07</v>
      </c>
      <c r="L11" s="59">
        <f t="shared" si="0"/>
        <v>1</v>
      </c>
      <c r="M11" s="57">
        <f t="shared" si="8"/>
        <v>65.93</v>
      </c>
      <c r="N11" s="56">
        <f t="shared" si="9"/>
        <v>65.93</v>
      </c>
      <c r="O11" s="26" t="s">
        <v>69</v>
      </c>
      <c r="P11" s="63" t="s">
        <v>70</v>
      </c>
      <c r="Q11" s="63" t="s">
        <v>70</v>
      </c>
      <c r="R11" s="56"/>
      <c r="S11" s="57">
        <f t="shared" si="10"/>
        <v>0.6337</v>
      </c>
      <c r="T11" s="56" t="str">
        <f t="shared" si="1"/>
        <v>是</v>
      </c>
      <c r="U11" s="69" t="s">
        <v>79</v>
      </c>
      <c r="V11" s="70">
        <v>0.8</v>
      </c>
      <c r="W11" s="69">
        <v>1</v>
      </c>
      <c r="X11" s="70">
        <f t="shared" si="11"/>
        <v>40.76</v>
      </c>
      <c r="Y11" s="77"/>
      <c r="Z11" s="77"/>
      <c r="AA11" s="77"/>
      <c r="AB11" s="77"/>
      <c r="AC11" s="77"/>
      <c r="AD11" s="17">
        <v>0.4556</v>
      </c>
      <c r="AE11" s="19">
        <f t="shared" si="2"/>
        <v>0</v>
      </c>
      <c r="AF11" s="77">
        <f t="shared" si="3"/>
        <v>0</v>
      </c>
      <c r="AG11" s="77"/>
      <c r="AH11" s="77"/>
      <c r="AI11" s="77"/>
      <c r="AJ11" s="56">
        <f t="shared" si="12"/>
        <v>40.76</v>
      </c>
      <c r="AK11" s="69"/>
      <c r="AL11" s="69"/>
      <c r="AM11" s="95" t="s">
        <v>75</v>
      </c>
      <c r="AN11" s="95" t="s">
        <v>75</v>
      </c>
      <c r="AO11" s="94"/>
      <c r="AP11" s="95"/>
      <c r="AQ11" s="95"/>
      <c r="AR11" s="94">
        <f t="shared" si="4"/>
        <v>0</v>
      </c>
      <c r="AS11" s="97">
        <f t="shared" si="13"/>
        <v>40.76</v>
      </c>
      <c r="AT11" s="2">
        <f t="shared" si="14"/>
        <v>40.76</v>
      </c>
      <c r="AU11" s="2">
        <f t="shared" si="5"/>
        <v>40.76</v>
      </c>
      <c r="AV11" s="2">
        <f t="shared" si="15"/>
        <v>0</v>
      </c>
    </row>
    <row r="12" s="2" customFormat="1" ht="61" spans="1:48">
      <c r="A12" s="29">
        <v>8</v>
      </c>
      <c r="B12" s="27"/>
      <c r="C12" s="26" t="s">
        <v>87</v>
      </c>
      <c r="D12" s="27" t="s">
        <v>88</v>
      </c>
      <c r="E12" s="46" t="s">
        <v>89</v>
      </c>
      <c r="F12" s="45">
        <f>'[1]2021年度园区有效投入-技术改造'!$I9</f>
        <v>1519.26</v>
      </c>
      <c r="G12" s="26" t="s">
        <v>90</v>
      </c>
      <c r="H12" s="27">
        <v>0.6</v>
      </c>
      <c r="I12" s="57">
        <f t="shared" si="6"/>
        <v>61.83</v>
      </c>
      <c r="J12" s="57">
        <f t="shared" si="7"/>
        <v>61.83</v>
      </c>
      <c r="K12" s="58">
        <v>31.65</v>
      </c>
      <c r="L12" s="59">
        <f t="shared" si="0"/>
        <v>1</v>
      </c>
      <c r="M12" s="57">
        <f t="shared" si="8"/>
        <v>65.93</v>
      </c>
      <c r="N12" s="56">
        <f t="shared" si="9"/>
        <v>65.93</v>
      </c>
      <c r="O12" s="26" t="s">
        <v>69</v>
      </c>
      <c r="P12" s="63" t="s">
        <v>70</v>
      </c>
      <c r="Q12" s="63" t="s">
        <v>70</v>
      </c>
      <c r="R12" s="56"/>
      <c r="S12" s="57">
        <f t="shared" si="10"/>
        <v>0.6388</v>
      </c>
      <c r="T12" s="56" t="str">
        <f t="shared" si="1"/>
        <v>是</v>
      </c>
      <c r="U12" s="69">
        <v>4768</v>
      </c>
      <c r="V12" s="70">
        <v>1</v>
      </c>
      <c r="W12" s="69">
        <v>1</v>
      </c>
      <c r="X12" s="70">
        <f t="shared" si="11"/>
        <v>95.87</v>
      </c>
      <c r="Y12" s="77"/>
      <c r="Z12" s="77"/>
      <c r="AA12" s="77"/>
      <c r="AB12" s="77"/>
      <c r="AC12" s="77"/>
      <c r="AD12" s="17">
        <v>0.4556</v>
      </c>
      <c r="AE12" s="19">
        <f t="shared" si="2"/>
        <v>0</v>
      </c>
      <c r="AF12" s="77">
        <f t="shared" si="3"/>
        <v>0</v>
      </c>
      <c r="AG12" s="77"/>
      <c r="AH12" s="77"/>
      <c r="AI12" s="77"/>
      <c r="AJ12" s="56">
        <f t="shared" si="12"/>
        <v>95.87</v>
      </c>
      <c r="AK12" s="69"/>
      <c r="AL12" s="69"/>
      <c r="AM12" s="95" t="s">
        <v>75</v>
      </c>
      <c r="AN12" s="95" t="s">
        <v>75</v>
      </c>
      <c r="AO12" s="94"/>
      <c r="AP12" s="95"/>
      <c r="AQ12" s="95"/>
      <c r="AR12" s="94">
        <f t="shared" si="4"/>
        <v>0</v>
      </c>
      <c r="AS12" s="97">
        <f t="shared" si="13"/>
        <v>95.87</v>
      </c>
      <c r="AT12" s="2">
        <f t="shared" si="14"/>
        <v>95.87</v>
      </c>
      <c r="AU12" s="2">
        <f t="shared" ref="AU12:AU43" si="16">AJ12-AR12</f>
        <v>95.87</v>
      </c>
      <c r="AV12" s="2">
        <f t="shared" si="15"/>
        <v>0</v>
      </c>
    </row>
    <row r="13" s="2" customFormat="1" ht="46" spans="1:48">
      <c r="A13" s="29">
        <v>9</v>
      </c>
      <c r="B13" s="27"/>
      <c r="C13" s="26" t="s">
        <v>91</v>
      </c>
      <c r="D13" s="27" t="s">
        <v>92</v>
      </c>
      <c r="E13" s="46" t="s">
        <v>93</v>
      </c>
      <c r="F13" s="45">
        <f>'[1]2021年度园区有效投入-技术改造'!$I10</f>
        <v>6248.8</v>
      </c>
      <c r="G13" s="26" t="s">
        <v>62</v>
      </c>
      <c r="H13" s="27">
        <v>0.8</v>
      </c>
      <c r="I13" s="57">
        <f t="shared" si="6"/>
        <v>68.38</v>
      </c>
      <c r="J13" s="57">
        <f t="shared" si="7"/>
        <v>68.38</v>
      </c>
      <c r="K13" s="58">
        <v>33538.12</v>
      </c>
      <c r="L13" s="59">
        <f t="shared" si="0"/>
        <v>0.186319328572979</v>
      </c>
      <c r="M13" s="57">
        <f t="shared" si="8"/>
        <v>61.1</v>
      </c>
      <c r="N13" s="56">
        <f t="shared" si="9"/>
        <v>61.1</v>
      </c>
      <c r="O13" s="26" t="s">
        <v>69</v>
      </c>
      <c r="P13" s="63" t="s">
        <v>70</v>
      </c>
      <c r="Q13" s="63" t="s">
        <v>70</v>
      </c>
      <c r="R13" s="56"/>
      <c r="S13" s="57">
        <f t="shared" si="10"/>
        <v>0.6474</v>
      </c>
      <c r="T13" s="56" t="str">
        <f t="shared" si="1"/>
        <v>是</v>
      </c>
      <c r="U13" s="69" t="s">
        <v>79</v>
      </c>
      <c r="V13" s="70">
        <v>0.8</v>
      </c>
      <c r="W13" s="69">
        <v>1</v>
      </c>
      <c r="X13" s="70">
        <f t="shared" ref="X13:X25" si="17">ROUND(IF(F13*0.1*(H13*0.2+S13*0.8)*V13*W13&lt;1000,F13*0.1*(H13*0.2+S13*0.8)*V13*W13,1000),2)</f>
        <v>338.89</v>
      </c>
      <c r="Y13" s="77"/>
      <c r="Z13" s="77"/>
      <c r="AA13" s="77"/>
      <c r="AB13" s="77"/>
      <c r="AC13" s="77"/>
      <c r="AD13" s="17">
        <v>0.4556</v>
      </c>
      <c r="AE13" s="19">
        <f t="shared" si="2"/>
        <v>0</v>
      </c>
      <c r="AF13" s="77">
        <f t="shared" si="3"/>
        <v>0</v>
      </c>
      <c r="AG13" s="77"/>
      <c r="AH13" s="77"/>
      <c r="AI13" s="77"/>
      <c r="AJ13" s="56">
        <f t="shared" si="12"/>
        <v>338.89</v>
      </c>
      <c r="AK13" s="69"/>
      <c r="AL13" s="69"/>
      <c r="AM13" s="95" t="s">
        <v>75</v>
      </c>
      <c r="AN13" s="95" t="s">
        <v>75</v>
      </c>
      <c r="AO13" s="94"/>
      <c r="AP13" s="95"/>
      <c r="AQ13" s="95"/>
      <c r="AR13" s="94">
        <f t="shared" si="4"/>
        <v>0</v>
      </c>
      <c r="AS13" s="97">
        <f t="shared" si="13"/>
        <v>338.89</v>
      </c>
      <c r="AT13" s="2">
        <f t="shared" si="14"/>
        <v>338.89</v>
      </c>
      <c r="AU13" s="2">
        <f t="shared" si="16"/>
        <v>338.89</v>
      </c>
      <c r="AV13" s="2">
        <f t="shared" si="15"/>
        <v>0</v>
      </c>
    </row>
    <row r="14" s="2" customFormat="1" ht="46" spans="1:48">
      <c r="A14" s="29">
        <v>10</v>
      </c>
      <c r="B14" s="27"/>
      <c r="C14" s="26" t="s">
        <v>94</v>
      </c>
      <c r="D14" s="27" t="s">
        <v>95</v>
      </c>
      <c r="E14" s="46" t="s">
        <v>96</v>
      </c>
      <c r="F14" s="45">
        <f>'[1]2021年度园区有效投入-技术改造'!$I11</f>
        <v>22351.77</v>
      </c>
      <c r="G14" s="26" t="s">
        <v>62</v>
      </c>
      <c r="H14" s="27">
        <v>0.8</v>
      </c>
      <c r="I14" s="57">
        <f t="shared" si="6"/>
        <v>90.72</v>
      </c>
      <c r="J14" s="57">
        <f t="shared" si="7"/>
        <v>90.72</v>
      </c>
      <c r="K14" s="58">
        <v>180994.98</v>
      </c>
      <c r="L14" s="59">
        <f t="shared" si="0"/>
        <v>0.123493867067473</v>
      </c>
      <c r="M14" s="57">
        <f t="shared" si="8"/>
        <v>60.72</v>
      </c>
      <c r="N14" s="56">
        <f t="shared" si="9"/>
        <v>60.72</v>
      </c>
      <c r="O14" s="26" t="s">
        <v>63</v>
      </c>
      <c r="P14" s="63">
        <v>5</v>
      </c>
      <c r="Q14" s="63" t="s">
        <v>97</v>
      </c>
      <c r="R14" s="56">
        <v>3</v>
      </c>
      <c r="S14" s="57">
        <f t="shared" si="10"/>
        <v>0.7872</v>
      </c>
      <c r="T14" s="56" t="str">
        <f t="shared" si="1"/>
        <v>是</v>
      </c>
      <c r="U14" s="69">
        <v>54787</v>
      </c>
      <c r="V14" s="70">
        <v>1</v>
      </c>
      <c r="W14" s="69">
        <v>1</v>
      </c>
      <c r="X14" s="70">
        <f t="shared" si="17"/>
        <v>1000</v>
      </c>
      <c r="Y14" s="77" t="e">
        <f>VLOOKUP(C14,#REF!,9,FALSE)</f>
        <v>#REF!</v>
      </c>
      <c r="Z14" s="77" t="e">
        <f>VLOOKUP($C14,#REF!,3,FALSE)</f>
        <v>#REF!</v>
      </c>
      <c r="AA14" s="78" t="e">
        <f>VLOOKUP($C14,#REF!,4,FALSE)*0.8</f>
        <v>#REF!</v>
      </c>
      <c r="AB14" s="78" t="e">
        <f>VLOOKUP($C14,#REF!,5,FALSE)</f>
        <v>#REF!</v>
      </c>
      <c r="AC14" s="86" t="e">
        <f>VLOOKUP($C14,#REF!,6,FALSE)</f>
        <v>#REF!</v>
      </c>
      <c r="AD14" s="17">
        <v>0.4556</v>
      </c>
      <c r="AE14" s="19" t="e">
        <f t="shared" si="2"/>
        <v>#REF!</v>
      </c>
      <c r="AF14" s="77" t="e">
        <f t="shared" si="3"/>
        <v>#REF!</v>
      </c>
      <c r="AG14" s="77"/>
      <c r="AH14" s="77"/>
      <c r="AI14" s="77"/>
      <c r="AJ14" s="56" t="e">
        <f t="shared" si="12"/>
        <v>#REF!</v>
      </c>
      <c r="AK14" s="69"/>
      <c r="AL14" s="69"/>
      <c r="AM14" s="95">
        <v>1000</v>
      </c>
      <c r="AN14" s="95" t="s">
        <v>75</v>
      </c>
      <c r="AO14" s="94"/>
      <c r="AP14" s="95"/>
      <c r="AQ14" s="95"/>
      <c r="AR14" s="94">
        <f t="shared" si="4"/>
        <v>1000</v>
      </c>
      <c r="AS14" s="97" t="e">
        <f t="shared" si="13"/>
        <v>#REF!</v>
      </c>
      <c r="AT14" s="2" t="e">
        <f t="shared" si="14"/>
        <v>#REF!</v>
      </c>
      <c r="AU14" s="2" t="e">
        <f t="shared" si="16"/>
        <v>#REF!</v>
      </c>
      <c r="AV14" s="2" t="e">
        <f t="shared" si="15"/>
        <v>#REF!</v>
      </c>
    </row>
    <row r="15" s="2" customFormat="1" ht="46" spans="1:48">
      <c r="A15" s="29">
        <v>11</v>
      </c>
      <c r="B15" s="27"/>
      <c r="C15" s="26" t="s">
        <v>98</v>
      </c>
      <c r="D15" s="27" t="s">
        <v>99</v>
      </c>
      <c r="E15" s="46" t="s">
        <v>100</v>
      </c>
      <c r="F15" s="45">
        <f>'[1]2021年度园区有效投入-技术改造'!$I12</f>
        <v>327.1</v>
      </c>
      <c r="G15" s="26" t="s">
        <v>62</v>
      </c>
      <c r="H15" s="27">
        <v>0.8</v>
      </c>
      <c r="I15" s="57">
        <f t="shared" ref="I15:I46" si="18">ROUND(($F15*$F$162-F$161)/(F$160*$F$162-F$161)*100,2)</f>
        <v>60.17</v>
      </c>
      <c r="J15" s="57">
        <f t="shared" ref="J15:J46" si="19">I15</f>
        <v>60.17</v>
      </c>
      <c r="K15" s="58">
        <v>19527.33</v>
      </c>
      <c r="L15" s="59">
        <f t="shared" si="0"/>
        <v>0.0167508819690147</v>
      </c>
      <c r="M15" s="57">
        <f t="shared" si="8"/>
        <v>60.09</v>
      </c>
      <c r="N15" s="56">
        <f t="shared" si="9"/>
        <v>60.09</v>
      </c>
      <c r="O15" s="26" t="s">
        <v>69</v>
      </c>
      <c r="P15" s="63" t="s">
        <v>70</v>
      </c>
      <c r="Q15" s="63" t="s">
        <v>70</v>
      </c>
      <c r="R15" s="56"/>
      <c r="S15" s="57">
        <f t="shared" si="10"/>
        <v>0.6013</v>
      </c>
      <c r="T15" s="56" t="str">
        <f t="shared" si="1"/>
        <v>否</v>
      </c>
      <c r="U15" s="69">
        <v>7259</v>
      </c>
      <c r="V15" s="70">
        <v>1</v>
      </c>
      <c r="W15" s="69">
        <v>1</v>
      </c>
      <c r="X15" s="70">
        <f t="shared" si="17"/>
        <v>20.97</v>
      </c>
      <c r="Y15" s="77"/>
      <c r="Z15" s="77"/>
      <c r="AA15" s="77"/>
      <c r="AB15" s="77"/>
      <c r="AC15" s="77"/>
      <c r="AD15" s="17">
        <v>0.4556</v>
      </c>
      <c r="AE15" s="19">
        <f t="shared" si="2"/>
        <v>0</v>
      </c>
      <c r="AF15" s="77">
        <f t="shared" si="3"/>
        <v>0</v>
      </c>
      <c r="AG15" s="77"/>
      <c r="AH15" s="77"/>
      <c r="AI15" s="77"/>
      <c r="AJ15" s="56">
        <f t="shared" si="12"/>
        <v>20.97</v>
      </c>
      <c r="AK15" s="69"/>
      <c r="AL15" s="69"/>
      <c r="AM15" s="95" t="s">
        <v>75</v>
      </c>
      <c r="AN15" s="95" t="s">
        <v>75</v>
      </c>
      <c r="AO15" s="94"/>
      <c r="AP15" s="95"/>
      <c r="AQ15" s="95"/>
      <c r="AR15" s="94">
        <f t="shared" si="4"/>
        <v>0</v>
      </c>
      <c r="AS15" s="97">
        <f t="shared" si="13"/>
        <v>20.97</v>
      </c>
      <c r="AT15" s="2">
        <f t="shared" si="14"/>
        <v>20.97</v>
      </c>
      <c r="AU15" s="2">
        <f t="shared" si="16"/>
        <v>20.97</v>
      </c>
      <c r="AV15" s="2">
        <f t="shared" si="15"/>
        <v>0</v>
      </c>
    </row>
    <row r="16" s="2" customFormat="1" ht="46" spans="1:48">
      <c r="A16" s="29">
        <v>12</v>
      </c>
      <c r="B16" s="27"/>
      <c r="C16" s="26" t="s">
        <v>101</v>
      </c>
      <c r="D16" s="27" t="s">
        <v>102</v>
      </c>
      <c r="E16" s="46" t="s">
        <v>103</v>
      </c>
      <c r="F16" s="45">
        <f>'[1]2021年度园区有效投入-技术改造'!$I13</f>
        <v>29047.06</v>
      </c>
      <c r="G16" s="26" t="s">
        <v>62</v>
      </c>
      <c r="H16" s="27">
        <v>0.8</v>
      </c>
      <c r="I16" s="57">
        <f t="shared" si="18"/>
        <v>100</v>
      </c>
      <c r="J16" s="57">
        <f t="shared" si="19"/>
        <v>100</v>
      </c>
      <c r="K16" s="58">
        <v>187158.76</v>
      </c>
      <c r="L16" s="59">
        <f t="shared" si="0"/>
        <v>0.155200109254838</v>
      </c>
      <c r="M16" s="57">
        <f t="shared" si="8"/>
        <v>60.91</v>
      </c>
      <c r="N16" s="56">
        <f t="shared" si="9"/>
        <v>60.91</v>
      </c>
      <c r="O16" s="26" t="s">
        <v>63</v>
      </c>
      <c r="P16" s="63">
        <v>20</v>
      </c>
      <c r="Q16" s="63" t="s">
        <v>97</v>
      </c>
      <c r="R16" s="56">
        <v>6</v>
      </c>
      <c r="S16" s="57">
        <f t="shared" si="10"/>
        <v>0.8646</v>
      </c>
      <c r="T16" s="56" t="str">
        <f t="shared" si="1"/>
        <v>是</v>
      </c>
      <c r="U16" s="69">
        <v>26693</v>
      </c>
      <c r="V16" s="70">
        <v>1</v>
      </c>
      <c r="W16" s="69">
        <v>1</v>
      </c>
      <c r="X16" s="70">
        <f t="shared" si="17"/>
        <v>1000</v>
      </c>
      <c r="Y16" s="77" t="e">
        <f>VLOOKUP(C16,#REF!,9,FALSE)</f>
        <v>#REF!</v>
      </c>
      <c r="Z16" s="77" t="e">
        <f>VLOOKUP($C16,#REF!,3,FALSE)</f>
        <v>#REF!</v>
      </c>
      <c r="AA16" s="78" t="e">
        <f>VLOOKUP($C16,#REF!,4,FALSE)*0.8</f>
        <v>#REF!</v>
      </c>
      <c r="AB16" s="78" t="e">
        <f>VLOOKUP($C16,#REF!,5,FALSE)</f>
        <v>#REF!</v>
      </c>
      <c r="AC16" s="86" t="e">
        <f>VLOOKUP($C16,#REF!,6,FALSE)</f>
        <v>#REF!</v>
      </c>
      <c r="AD16" s="17">
        <v>0.4556</v>
      </c>
      <c r="AE16" s="19">
        <v>1000</v>
      </c>
      <c r="AF16" s="77">
        <f t="shared" si="3"/>
        <v>455.6</v>
      </c>
      <c r="AG16" s="77"/>
      <c r="AH16" s="77"/>
      <c r="AI16" s="77"/>
      <c r="AJ16" s="56">
        <f t="shared" si="12"/>
        <v>1000</v>
      </c>
      <c r="AK16" s="69"/>
      <c r="AL16" s="69"/>
      <c r="AM16" s="95" t="s">
        <v>75</v>
      </c>
      <c r="AN16" s="95" t="s">
        <v>75</v>
      </c>
      <c r="AO16" s="94"/>
      <c r="AP16" s="95"/>
      <c r="AQ16" s="95"/>
      <c r="AR16" s="94">
        <f t="shared" si="4"/>
        <v>0</v>
      </c>
      <c r="AS16" s="98">
        <f>IF(IF(AR16&gt;=AJ16,0,X16+AF16+AI16-AR16)&gt;=1000,1000,X16+AF16+AI16-AR16)</f>
        <v>1000</v>
      </c>
      <c r="AT16" s="2">
        <f t="shared" si="14"/>
        <v>999999</v>
      </c>
      <c r="AU16" s="2">
        <f t="shared" si="16"/>
        <v>1000</v>
      </c>
      <c r="AV16" s="2">
        <f t="shared" si="15"/>
        <v>0</v>
      </c>
    </row>
    <row r="17" s="2" customFormat="1" ht="31" spans="1:48">
      <c r="A17" s="29">
        <v>13</v>
      </c>
      <c r="B17" s="27"/>
      <c r="C17" s="26" t="s">
        <v>104</v>
      </c>
      <c r="D17" s="27" t="s">
        <v>105</v>
      </c>
      <c r="E17" s="46" t="s">
        <v>106</v>
      </c>
      <c r="F17" s="45">
        <f>'[1]2021年度园区有效投入-技术改造'!$I14</f>
        <v>889.03</v>
      </c>
      <c r="G17" s="26" t="s">
        <v>86</v>
      </c>
      <c r="H17" s="27">
        <v>0.7</v>
      </c>
      <c r="I17" s="57">
        <f t="shared" si="18"/>
        <v>60.95</v>
      </c>
      <c r="J17" s="57">
        <f t="shared" si="19"/>
        <v>60.95</v>
      </c>
      <c r="K17" s="58">
        <v>889.03</v>
      </c>
      <c r="L17" s="59">
        <f t="shared" si="0"/>
        <v>1</v>
      </c>
      <c r="M17" s="57">
        <f t="shared" si="8"/>
        <v>65.93</v>
      </c>
      <c r="N17" s="56">
        <f t="shared" si="9"/>
        <v>65.93</v>
      </c>
      <c r="O17" s="26" t="s">
        <v>69</v>
      </c>
      <c r="P17" s="63" t="s">
        <v>70</v>
      </c>
      <c r="Q17" s="63" t="s">
        <v>70</v>
      </c>
      <c r="R17" s="56"/>
      <c r="S17" s="57">
        <f t="shared" si="10"/>
        <v>0.6344</v>
      </c>
      <c r="T17" s="56" t="str">
        <f t="shared" si="1"/>
        <v>是</v>
      </c>
      <c r="U17" s="69" t="s">
        <v>79</v>
      </c>
      <c r="V17" s="70">
        <v>0.8</v>
      </c>
      <c r="W17" s="69">
        <v>1</v>
      </c>
      <c r="X17" s="70">
        <f t="shared" si="17"/>
        <v>46.05</v>
      </c>
      <c r="Y17" s="77"/>
      <c r="Z17" s="77"/>
      <c r="AA17" s="77"/>
      <c r="AB17" s="77"/>
      <c r="AC17" s="77"/>
      <c r="AD17" s="17">
        <v>0.4556</v>
      </c>
      <c r="AE17" s="19">
        <f t="shared" ref="AE17:AE80" si="20">Y17*0.05*AC17</f>
        <v>0</v>
      </c>
      <c r="AF17" s="77">
        <f t="shared" si="3"/>
        <v>0</v>
      </c>
      <c r="AG17" s="77"/>
      <c r="AH17" s="77"/>
      <c r="AI17" s="77"/>
      <c r="AJ17" s="56">
        <f t="shared" si="12"/>
        <v>46.05</v>
      </c>
      <c r="AK17" s="69"/>
      <c r="AL17" s="69"/>
      <c r="AM17" s="95" t="s">
        <v>75</v>
      </c>
      <c r="AN17" s="95" t="s">
        <v>75</v>
      </c>
      <c r="AO17" s="94"/>
      <c r="AP17" s="95"/>
      <c r="AQ17" s="95"/>
      <c r="AR17" s="94">
        <f t="shared" si="4"/>
        <v>0</v>
      </c>
      <c r="AS17" s="97">
        <f t="shared" si="13"/>
        <v>46.05</v>
      </c>
      <c r="AT17" s="2">
        <f t="shared" si="14"/>
        <v>46.05</v>
      </c>
      <c r="AU17" s="2">
        <f t="shared" si="16"/>
        <v>46.05</v>
      </c>
      <c r="AV17" s="2">
        <f t="shared" si="15"/>
        <v>0</v>
      </c>
    </row>
    <row r="18" s="2" customFormat="1" ht="31" spans="1:48">
      <c r="A18" s="29">
        <v>14</v>
      </c>
      <c r="B18" s="27"/>
      <c r="C18" s="26" t="s">
        <v>107</v>
      </c>
      <c r="D18" s="27" t="s">
        <v>108</v>
      </c>
      <c r="E18" s="46" t="s">
        <v>109</v>
      </c>
      <c r="F18" s="45">
        <f>'[1]2021年度园区有效投入-技术改造'!$I15</f>
        <v>287.89</v>
      </c>
      <c r="G18" s="26" t="s">
        <v>62</v>
      </c>
      <c r="H18" s="27">
        <v>0.8</v>
      </c>
      <c r="I18" s="57">
        <f t="shared" si="18"/>
        <v>60.12</v>
      </c>
      <c r="J18" s="57">
        <f t="shared" si="19"/>
        <v>60.12</v>
      </c>
      <c r="K18" s="58">
        <v>13511.24</v>
      </c>
      <c r="L18" s="59">
        <f t="shared" si="0"/>
        <v>0.0213074447645072</v>
      </c>
      <c r="M18" s="57">
        <f t="shared" si="8"/>
        <v>60.12</v>
      </c>
      <c r="N18" s="56">
        <f t="shared" si="9"/>
        <v>60.12</v>
      </c>
      <c r="O18" s="26" t="s">
        <v>69</v>
      </c>
      <c r="P18" s="63" t="s">
        <v>70</v>
      </c>
      <c r="Q18" s="63" t="s">
        <v>70</v>
      </c>
      <c r="R18" s="56"/>
      <c r="S18" s="57">
        <f t="shared" si="10"/>
        <v>0.6012</v>
      </c>
      <c r="T18" s="56" t="str">
        <f t="shared" si="1"/>
        <v>否</v>
      </c>
      <c r="U18" s="69" t="s">
        <v>79</v>
      </c>
      <c r="V18" s="70">
        <v>1</v>
      </c>
      <c r="W18" s="69">
        <v>1</v>
      </c>
      <c r="X18" s="70">
        <f t="shared" si="17"/>
        <v>18.45</v>
      </c>
      <c r="Y18" s="77"/>
      <c r="Z18" s="77"/>
      <c r="AA18" s="77"/>
      <c r="AB18" s="77"/>
      <c r="AC18" s="77"/>
      <c r="AD18" s="17">
        <v>0.4556</v>
      </c>
      <c r="AE18" s="19">
        <f t="shared" si="20"/>
        <v>0</v>
      </c>
      <c r="AF18" s="77">
        <f t="shared" si="3"/>
        <v>0</v>
      </c>
      <c r="AG18" s="77"/>
      <c r="AH18" s="77"/>
      <c r="AI18" s="77"/>
      <c r="AJ18" s="56">
        <f t="shared" si="12"/>
        <v>18.45</v>
      </c>
      <c r="AK18" s="69"/>
      <c r="AL18" s="69"/>
      <c r="AM18" s="95" t="s">
        <v>75</v>
      </c>
      <c r="AN18" s="95">
        <v>6</v>
      </c>
      <c r="AO18" s="94"/>
      <c r="AP18" s="95"/>
      <c r="AQ18" s="95"/>
      <c r="AR18" s="94">
        <f t="shared" si="4"/>
        <v>6</v>
      </c>
      <c r="AS18" s="97">
        <f t="shared" si="13"/>
        <v>12.45</v>
      </c>
      <c r="AT18" s="2">
        <f t="shared" si="14"/>
        <v>18.45</v>
      </c>
      <c r="AU18" s="2">
        <f t="shared" si="16"/>
        <v>12.45</v>
      </c>
      <c r="AV18" s="2">
        <f t="shared" si="15"/>
        <v>0</v>
      </c>
    </row>
    <row r="19" s="2" customFormat="1" ht="46" spans="1:48">
      <c r="A19" s="29">
        <v>16</v>
      </c>
      <c r="B19" s="27"/>
      <c r="C19" s="26" t="s">
        <v>110</v>
      </c>
      <c r="D19" s="27" t="s">
        <v>111</v>
      </c>
      <c r="E19" s="46" t="s">
        <v>112</v>
      </c>
      <c r="F19" s="45">
        <f>'[1]2021年度园区有效投入-技术改造'!$I17</f>
        <v>1053.16</v>
      </c>
      <c r="G19" s="26" t="s">
        <v>62</v>
      </c>
      <c r="H19" s="27">
        <v>0.8</v>
      </c>
      <c r="I19" s="57">
        <f t="shared" si="18"/>
        <v>61.18</v>
      </c>
      <c r="J19" s="57">
        <f t="shared" si="19"/>
        <v>61.18</v>
      </c>
      <c r="K19" s="58">
        <v>9362.39</v>
      </c>
      <c r="L19" s="59">
        <f t="shared" ref="L19:L67" si="21">IF(K19&gt;200,F19/K19,1)</f>
        <v>0.11248837102492</v>
      </c>
      <c r="M19" s="57">
        <f t="shared" si="8"/>
        <v>60.66</v>
      </c>
      <c r="N19" s="56">
        <f t="shared" si="9"/>
        <v>60.66</v>
      </c>
      <c r="O19" s="26" t="s">
        <v>63</v>
      </c>
      <c r="P19" s="63">
        <v>3</v>
      </c>
      <c r="Q19" s="63" t="s">
        <v>97</v>
      </c>
      <c r="R19" s="56"/>
      <c r="S19" s="57">
        <f t="shared" si="10"/>
        <v>0.6092</v>
      </c>
      <c r="T19" s="56" t="str">
        <f t="shared" ref="T19:T67" si="22">IF(F19&gt;=500,"是","否")</f>
        <v>是</v>
      </c>
      <c r="U19" s="69">
        <v>4694</v>
      </c>
      <c r="V19" s="70">
        <v>1</v>
      </c>
      <c r="W19" s="69">
        <v>1</v>
      </c>
      <c r="X19" s="70">
        <f t="shared" si="17"/>
        <v>68.18</v>
      </c>
      <c r="Y19" s="77"/>
      <c r="Z19" s="77"/>
      <c r="AA19" s="77"/>
      <c r="AB19" s="77"/>
      <c r="AC19" s="77"/>
      <c r="AD19" s="17">
        <v>0.4556</v>
      </c>
      <c r="AE19" s="19">
        <f t="shared" si="20"/>
        <v>0</v>
      </c>
      <c r="AF19" s="77">
        <f t="shared" si="3"/>
        <v>0</v>
      </c>
      <c r="AG19" s="77"/>
      <c r="AH19" s="77"/>
      <c r="AI19" s="77"/>
      <c r="AJ19" s="56">
        <f t="shared" si="12"/>
        <v>68.18</v>
      </c>
      <c r="AK19" s="69"/>
      <c r="AL19" s="69"/>
      <c r="AM19" s="95" t="s">
        <v>75</v>
      </c>
      <c r="AN19" s="95" t="s">
        <v>75</v>
      </c>
      <c r="AO19" s="94"/>
      <c r="AP19" s="95"/>
      <c r="AQ19" s="95"/>
      <c r="AR19" s="94">
        <f t="shared" ref="AR19:AR67" si="23">SUM(AK19:AQ19)</f>
        <v>0</v>
      </c>
      <c r="AS19" s="97">
        <f t="shared" si="13"/>
        <v>68.18</v>
      </c>
      <c r="AT19" s="2">
        <f t="shared" si="14"/>
        <v>68.18</v>
      </c>
      <c r="AU19" s="2">
        <f t="shared" si="16"/>
        <v>68.18</v>
      </c>
      <c r="AV19" s="2">
        <f t="shared" si="15"/>
        <v>0</v>
      </c>
    </row>
    <row r="20" s="2" customFormat="1" ht="46" spans="1:48">
      <c r="A20" s="29">
        <v>17</v>
      </c>
      <c r="B20" s="27"/>
      <c r="C20" s="26" t="s">
        <v>113</v>
      </c>
      <c r="D20" s="27" t="s">
        <v>114</v>
      </c>
      <c r="E20" s="46" t="s">
        <v>115</v>
      </c>
      <c r="F20" s="45">
        <f>'[1]2021年度园区有效投入-技术改造'!$I18</f>
        <v>330.31</v>
      </c>
      <c r="G20" s="26" t="s">
        <v>62</v>
      </c>
      <c r="H20" s="27">
        <v>0.8</v>
      </c>
      <c r="I20" s="57">
        <f t="shared" si="18"/>
        <v>60.18</v>
      </c>
      <c r="J20" s="57">
        <f t="shared" si="19"/>
        <v>60.18</v>
      </c>
      <c r="K20" s="58">
        <v>3908.91</v>
      </c>
      <c r="L20" s="59">
        <f t="shared" si="21"/>
        <v>0.0845018176422583</v>
      </c>
      <c r="M20" s="57">
        <f t="shared" si="8"/>
        <v>60.49</v>
      </c>
      <c r="N20" s="56">
        <f t="shared" si="9"/>
        <v>60.49</v>
      </c>
      <c r="O20" s="26" t="s">
        <v>63</v>
      </c>
      <c r="P20" s="63">
        <v>6.5</v>
      </c>
      <c r="Q20" s="63" t="s">
        <v>64</v>
      </c>
      <c r="R20" s="56">
        <v>4</v>
      </c>
      <c r="S20" s="57">
        <f t="shared" si="10"/>
        <v>0.6434</v>
      </c>
      <c r="T20" s="56" t="str">
        <f t="shared" si="22"/>
        <v>否</v>
      </c>
      <c r="U20" s="69">
        <v>7027</v>
      </c>
      <c r="V20" s="70">
        <v>1</v>
      </c>
      <c r="W20" s="69">
        <v>1</v>
      </c>
      <c r="X20" s="70">
        <f t="shared" si="17"/>
        <v>22.29</v>
      </c>
      <c r="Y20" s="77"/>
      <c r="Z20" s="77"/>
      <c r="AA20" s="77"/>
      <c r="AB20" s="77"/>
      <c r="AC20" s="77"/>
      <c r="AD20" s="17">
        <v>0.4556</v>
      </c>
      <c r="AE20" s="19">
        <f t="shared" si="20"/>
        <v>0</v>
      </c>
      <c r="AF20" s="77">
        <f t="shared" si="3"/>
        <v>0</v>
      </c>
      <c r="AG20" s="77"/>
      <c r="AH20" s="77"/>
      <c r="AI20" s="77"/>
      <c r="AJ20" s="56">
        <f t="shared" si="12"/>
        <v>22.29</v>
      </c>
      <c r="AK20" s="69"/>
      <c r="AL20" s="69"/>
      <c r="AM20" s="95" t="s">
        <v>75</v>
      </c>
      <c r="AN20" s="95" t="s">
        <v>75</v>
      </c>
      <c r="AO20" s="94"/>
      <c r="AP20" s="95"/>
      <c r="AQ20" s="95"/>
      <c r="AR20" s="94">
        <f t="shared" si="23"/>
        <v>0</v>
      </c>
      <c r="AS20" s="97">
        <f t="shared" si="13"/>
        <v>22.29</v>
      </c>
      <c r="AT20" s="2">
        <f t="shared" si="14"/>
        <v>22.29</v>
      </c>
      <c r="AU20" s="2">
        <f t="shared" si="16"/>
        <v>22.29</v>
      </c>
      <c r="AV20" s="2">
        <f t="shared" si="15"/>
        <v>0</v>
      </c>
    </row>
    <row r="21" s="2" customFormat="1" ht="46" spans="1:48">
      <c r="A21" s="29">
        <v>18</v>
      </c>
      <c r="B21" s="27"/>
      <c r="C21" s="26" t="s">
        <v>116</v>
      </c>
      <c r="D21" s="27" t="s">
        <v>117</v>
      </c>
      <c r="E21" s="46" t="s">
        <v>118</v>
      </c>
      <c r="F21" s="45">
        <f>'[1]2021年度园区有效投入-技术改造'!$I19</f>
        <v>1258.22</v>
      </c>
      <c r="G21" s="26" t="s">
        <v>86</v>
      </c>
      <c r="H21" s="27">
        <v>0.7</v>
      </c>
      <c r="I21" s="57">
        <f t="shared" si="18"/>
        <v>61.46</v>
      </c>
      <c r="J21" s="57">
        <f t="shared" si="19"/>
        <v>61.46</v>
      </c>
      <c r="K21" s="58">
        <v>5535.25</v>
      </c>
      <c r="L21" s="59">
        <f t="shared" si="21"/>
        <v>0.227310419583578</v>
      </c>
      <c r="M21" s="57">
        <f t="shared" si="8"/>
        <v>61.34</v>
      </c>
      <c r="N21" s="56">
        <f t="shared" si="9"/>
        <v>61.34</v>
      </c>
      <c r="O21" s="26" t="s">
        <v>69</v>
      </c>
      <c r="P21" s="63" t="s">
        <v>70</v>
      </c>
      <c r="Q21" s="63" t="s">
        <v>70</v>
      </c>
      <c r="R21" s="56"/>
      <c r="S21" s="57">
        <f t="shared" si="10"/>
        <v>0.614</v>
      </c>
      <c r="T21" s="56" t="str">
        <f t="shared" si="22"/>
        <v>是</v>
      </c>
      <c r="U21" s="69" t="s">
        <v>79</v>
      </c>
      <c r="V21" s="70">
        <v>0.8</v>
      </c>
      <c r="W21" s="69">
        <v>1</v>
      </c>
      <c r="X21" s="70">
        <f t="shared" si="17"/>
        <v>63.54</v>
      </c>
      <c r="Y21" s="77" t="e">
        <f>VLOOKUP(C21,#REF!,9,FALSE)</f>
        <v>#REF!</v>
      </c>
      <c r="Z21" s="77" t="e">
        <f>VLOOKUP($C21,#REF!,3,FALSE)</f>
        <v>#REF!</v>
      </c>
      <c r="AA21" s="78" t="e">
        <f>VLOOKUP($C21,#REF!,4,FALSE)*0.8</f>
        <v>#REF!</v>
      </c>
      <c r="AB21" s="78" t="e">
        <f>VLOOKUP($C21,#REF!,5,FALSE)</f>
        <v>#REF!</v>
      </c>
      <c r="AC21" s="86" t="e">
        <f>VLOOKUP($C21,#REF!,6,FALSE)</f>
        <v>#REF!</v>
      </c>
      <c r="AD21" s="17">
        <v>0.4556</v>
      </c>
      <c r="AE21" s="19" t="e">
        <f t="shared" si="20"/>
        <v>#REF!</v>
      </c>
      <c r="AF21" s="77" t="e">
        <f t="shared" si="3"/>
        <v>#REF!</v>
      </c>
      <c r="AG21" s="77"/>
      <c r="AH21" s="77"/>
      <c r="AI21" s="77"/>
      <c r="AJ21" s="56" t="e">
        <f t="shared" si="12"/>
        <v>#REF!</v>
      </c>
      <c r="AK21" s="69"/>
      <c r="AL21" s="69"/>
      <c r="AM21" s="95" t="s">
        <v>75</v>
      </c>
      <c r="AN21" s="95" t="s">
        <v>75</v>
      </c>
      <c r="AO21" s="94"/>
      <c r="AP21" s="95"/>
      <c r="AQ21" s="95"/>
      <c r="AR21" s="94">
        <f t="shared" si="23"/>
        <v>0</v>
      </c>
      <c r="AS21" s="97" t="e">
        <f t="shared" si="13"/>
        <v>#REF!</v>
      </c>
      <c r="AT21" s="2" t="e">
        <f t="shared" si="14"/>
        <v>#REF!</v>
      </c>
      <c r="AU21" s="2" t="e">
        <f t="shared" si="16"/>
        <v>#REF!</v>
      </c>
      <c r="AV21" s="2" t="e">
        <f t="shared" si="15"/>
        <v>#REF!</v>
      </c>
    </row>
    <row r="22" s="2" customFormat="1" ht="46" spans="1:48">
      <c r="A22" s="29">
        <v>19</v>
      </c>
      <c r="B22" s="27"/>
      <c r="C22" s="26" t="s">
        <v>119</v>
      </c>
      <c r="D22" s="27" t="s">
        <v>120</v>
      </c>
      <c r="E22" s="46" t="s">
        <v>121</v>
      </c>
      <c r="F22" s="45">
        <f>'[1]2021年度园区有效投入-技术改造'!$I20</f>
        <v>2374.1</v>
      </c>
      <c r="G22" s="26" t="s">
        <v>62</v>
      </c>
      <c r="H22" s="27">
        <v>0.8</v>
      </c>
      <c r="I22" s="57">
        <f t="shared" si="18"/>
        <v>63.01</v>
      </c>
      <c r="J22" s="57">
        <f t="shared" si="19"/>
        <v>63.01</v>
      </c>
      <c r="K22" s="58">
        <v>352.68</v>
      </c>
      <c r="L22" s="59">
        <f t="shared" si="21"/>
        <v>6.73159804922309</v>
      </c>
      <c r="M22" s="57">
        <f t="shared" si="8"/>
        <v>100</v>
      </c>
      <c r="N22" s="56">
        <f t="shared" si="9"/>
        <v>100</v>
      </c>
      <c r="O22" s="26" t="s">
        <v>69</v>
      </c>
      <c r="P22" s="63" t="s">
        <v>70</v>
      </c>
      <c r="Q22" s="63" t="s">
        <v>70</v>
      </c>
      <c r="R22" s="56"/>
      <c r="S22" s="57">
        <f t="shared" si="10"/>
        <v>0.8151</v>
      </c>
      <c r="T22" s="56" t="str">
        <f t="shared" si="22"/>
        <v>是</v>
      </c>
      <c r="U22" s="69" t="s">
        <v>79</v>
      </c>
      <c r="V22" s="70">
        <v>0.8</v>
      </c>
      <c r="W22" s="69">
        <v>1</v>
      </c>
      <c r="X22" s="70">
        <f t="shared" si="17"/>
        <v>154.24</v>
      </c>
      <c r="Y22" s="77"/>
      <c r="Z22" s="77"/>
      <c r="AA22" s="77"/>
      <c r="AB22" s="77"/>
      <c r="AC22" s="77"/>
      <c r="AD22" s="17">
        <v>0.4556</v>
      </c>
      <c r="AE22" s="19">
        <f t="shared" si="20"/>
        <v>0</v>
      </c>
      <c r="AF22" s="77">
        <f t="shared" si="3"/>
        <v>0</v>
      </c>
      <c r="AG22" s="77"/>
      <c r="AH22" s="77"/>
      <c r="AI22" s="77"/>
      <c r="AJ22" s="56">
        <f t="shared" si="12"/>
        <v>154.24</v>
      </c>
      <c r="AK22" s="69"/>
      <c r="AL22" s="69"/>
      <c r="AM22" s="95" t="s">
        <v>75</v>
      </c>
      <c r="AN22" s="95" t="s">
        <v>75</v>
      </c>
      <c r="AO22" s="94"/>
      <c r="AP22" s="95"/>
      <c r="AQ22" s="95"/>
      <c r="AR22" s="94">
        <f t="shared" si="23"/>
        <v>0</v>
      </c>
      <c r="AS22" s="97">
        <f t="shared" si="13"/>
        <v>154.24</v>
      </c>
      <c r="AT22" s="2">
        <f t="shared" si="14"/>
        <v>154.24</v>
      </c>
      <c r="AU22" s="2">
        <f t="shared" si="16"/>
        <v>154.24</v>
      </c>
      <c r="AV22" s="2">
        <f t="shared" si="15"/>
        <v>0</v>
      </c>
    </row>
    <row r="23" s="2" customFormat="1" ht="31" spans="1:48">
      <c r="A23" s="29">
        <v>20</v>
      </c>
      <c r="B23" s="27"/>
      <c r="C23" s="26" t="s">
        <v>122</v>
      </c>
      <c r="D23" s="27" t="s">
        <v>123</v>
      </c>
      <c r="E23" s="46" t="s">
        <v>124</v>
      </c>
      <c r="F23" s="45">
        <f>'[1]2021年度园区有效投入-技术改造'!$I21</f>
        <v>1245.83</v>
      </c>
      <c r="G23" s="26" t="s">
        <v>86</v>
      </c>
      <c r="H23" s="27">
        <v>0.7</v>
      </c>
      <c r="I23" s="57">
        <f t="shared" si="18"/>
        <v>61.45</v>
      </c>
      <c r="J23" s="57">
        <f t="shared" si="19"/>
        <v>61.45</v>
      </c>
      <c r="K23" s="58">
        <v>105101.49</v>
      </c>
      <c r="L23" s="59">
        <f t="shared" si="21"/>
        <v>0.0118535902773595</v>
      </c>
      <c r="M23" s="57">
        <f t="shared" si="8"/>
        <v>60.06</v>
      </c>
      <c r="N23" s="56">
        <f t="shared" si="9"/>
        <v>60.06</v>
      </c>
      <c r="O23" s="26" t="s">
        <v>69</v>
      </c>
      <c r="P23" s="63" t="s">
        <v>70</v>
      </c>
      <c r="Q23" s="63" t="s">
        <v>70</v>
      </c>
      <c r="R23" s="56"/>
      <c r="S23" s="57">
        <f t="shared" si="10"/>
        <v>0.6076</v>
      </c>
      <c r="T23" s="56" t="str">
        <f t="shared" si="22"/>
        <v>是</v>
      </c>
      <c r="U23" s="69" t="s">
        <v>79</v>
      </c>
      <c r="V23" s="70">
        <v>0.8</v>
      </c>
      <c r="W23" s="69">
        <v>1</v>
      </c>
      <c r="X23" s="70">
        <f t="shared" si="17"/>
        <v>62.4</v>
      </c>
      <c r="Y23" s="77"/>
      <c r="Z23" s="77"/>
      <c r="AA23" s="77"/>
      <c r="AB23" s="77"/>
      <c r="AC23" s="77"/>
      <c r="AD23" s="17">
        <v>0.4556</v>
      </c>
      <c r="AE23" s="19">
        <f t="shared" si="20"/>
        <v>0</v>
      </c>
      <c r="AF23" s="77">
        <f t="shared" si="3"/>
        <v>0</v>
      </c>
      <c r="AG23" s="77"/>
      <c r="AH23" s="77"/>
      <c r="AI23" s="77"/>
      <c r="AJ23" s="56">
        <f t="shared" si="12"/>
        <v>62.4</v>
      </c>
      <c r="AK23" s="69"/>
      <c r="AL23" s="69"/>
      <c r="AM23" s="95" t="s">
        <v>75</v>
      </c>
      <c r="AN23" s="95">
        <v>7</v>
      </c>
      <c r="AO23" s="94"/>
      <c r="AP23" s="95"/>
      <c r="AQ23" s="95"/>
      <c r="AR23" s="94">
        <f t="shared" si="23"/>
        <v>7</v>
      </c>
      <c r="AS23" s="97">
        <f t="shared" si="13"/>
        <v>55.4</v>
      </c>
      <c r="AT23" s="2">
        <f t="shared" si="14"/>
        <v>62.4</v>
      </c>
      <c r="AU23" s="2">
        <f t="shared" si="16"/>
        <v>55.4</v>
      </c>
      <c r="AV23" s="2">
        <f t="shared" si="15"/>
        <v>0</v>
      </c>
    </row>
    <row r="24" s="2" customFormat="1" ht="46" spans="1:48">
      <c r="A24" s="29">
        <v>21</v>
      </c>
      <c r="B24" s="27"/>
      <c r="C24" s="26" t="s">
        <v>125</v>
      </c>
      <c r="D24" s="27" t="s">
        <v>126</v>
      </c>
      <c r="E24" s="46" t="s">
        <v>127</v>
      </c>
      <c r="F24" s="45">
        <f>'[1]2021年度园区有效投入-技术改造'!$I22</f>
        <v>388.09</v>
      </c>
      <c r="G24" s="26" t="s">
        <v>62</v>
      </c>
      <c r="H24" s="27">
        <v>0.8</v>
      </c>
      <c r="I24" s="57">
        <f t="shared" si="18"/>
        <v>60.26</v>
      </c>
      <c r="J24" s="57">
        <f t="shared" si="19"/>
        <v>60.26</v>
      </c>
      <c r="K24" s="58">
        <v>3899.75</v>
      </c>
      <c r="L24" s="59">
        <f t="shared" si="21"/>
        <v>0.0995166356817745</v>
      </c>
      <c r="M24" s="57">
        <f t="shared" si="8"/>
        <v>60.58</v>
      </c>
      <c r="N24" s="56">
        <f t="shared" si="9"/>
        <v>60.58</v>
      </c>
      <c r="O24" s="26" t="s">
        <v>69</v>
      </c>
      <c r="P24" s="63" t="s">
        <v>70</v>
      </c>
      <c r="Q24" s="63" t="s">
        <v>70</v>
      </c>
      <c r="R24" s="56"/>
      <c r="S24" s="57">
        <f t="shared" si="10"/>
        <v>0.6042</v>
      </c>
      <c r="T24" s="56" t="str">
        <f t="shared" si="22"/>
        <v>否</v>
      </c>
      <c r="U24" s="69" t="s">
        <v>79</v>
      </c>
      <c r="V24" s="70">
        <v>1</v>
      </c>
      <c r="W24" s="69">
        <v>1</v>
      </c>
      <c r="X24" s="70">
        <f t="shared" si="17"/>
        <v>24.97</v>
      </c>
      <c r="Y24" s="77"/>
      <c r="Z24" s="77"/>
      <c r="AA24" s="77"/>
      <c r="AB24" s="77"/>
      <c r="AC24" s="77"/>
      <c r="AD24" s="17">
        <v>0.4556</v>
      </c>
      <c r="AE24" s="19">
        <f t="shared" si="20"/>
        <v>0</v>
      </c>
      <c r="AF24" s="77">
        <f t="shared" si="3"/>
        <v>0</v>
      </c>
      <c r="AG24" s="77"/>
      <c r="AH24" s="77"/>
      <c r="AI24" s="77"/>
      <c r="AJ24" s="56">
        <f t="shared" si="12"/>
        <v>24.97</v>
      </c>
      <c r="AK24" s="69"/>
      <c r="AL24" s="69"/>
      <c r="AM24" s="95" t="s">
        <v>75</v>
      </c>
      <c r="AN24" s="95" t="s">
        <v>75</v>
      </c>
      <c r="AO24" s="94"/>
      <c r="AP24" s="95"/>
      <c r="AQ24" s="95"/>
      <c r="AR24" s="94">
        <f t="shared" si="23"/>
        <v>0</v>
      </c>
      <c r="AS24" s="97">
        <f t="shared" si="13"/>
        <v>24.97</v>
      </c>
      <c r="AT24" s="2">
        <f t="shared" si="14"/>
        <v>24.97</v>
      </c>
      <c r="AU24" s="2">
        <f t="shared" si="16"/>
        <v>24.97</v>
      </c>
      <c r="AV24" s="2">
        <f t="shared" si="15"/>
        <v>0</v>
      </c>
    </row>
    <row r="25" s="2" customFormat="1" ht="61" spans="1:48">
      <c r="A25" s="29">
        <v>22</v>
      </c>
      <c r="B25" s="27"/>
      <c r="C25" s="26" t="s">
        <v>128</v>
      </c>
      <c r="D25" s="27" t="s">
        <v>129</v>
      </c>
      <c r="E25" s="46" t="s">
        <v>130</v>
      </c>
      <c r="F25" s="45">
        <f>'[1]2021年度园区有效投入-技术改造'!$I23</f>
        <v>918.41</v>
      </c>
      <c r="G25" s="26" t="s">
        <v>86</v>
      </c>
      <c r="H25" s="27">
        <v>0.7</v>
      </c>
      <c r="I25" s="57">
        <f t="shared" si="18"/>
        <v>60.99</v>
      </c>
      <c r="J25" s="57">
        <f t="shared" si="19"/>
        <v>60.99</v>
      </c>
      <c r="K25" s="58">
        <v>5127.22</v>
      </c>
      <c r="L25" s="59">
        <f t="shared" si="21"/>
        <v>0.179124359789516</v>
      </c>
      <c r="M25" s="57">
        <f t="shared" si="8"/>
        <v>61.05</v>
      </c>
      <c r="N25" s="56">
        <f t="shared" si="9"/>
        <v>61.05</v>
      </c>
      <c r="O25" s="26" t="s">
        <v>69</v>
      </c>
      <c r="P25" s="63" t="s">
        <v>70</v>
      </c>
      <c r="Q25" s="63" t="s">
        <v>70</v>
      </c>
      <c r="R25" s="56"/>
      <c r="S25" s="57">
        <f t="shared" si="10"/>
        <v>0.6102</v>
      </c>
      <c r="T25" s="56" t="str">
        <f t="shared" si="22"/>
        <v>是</v>
      </c>
      <c r="U25" s="69" t="s">
        <v>79</v>
      </c>
      <c r="V25" s="70">
        <v>0.8</v>
      </c>
      <c r="W25" s="69">
        <v>1</v>
      </c>
      <c r="X25" s="70">
        <f t="shared" si="17"/>
        <v>46.15</v>
      </c>
      <c r="Y25" s="77" t="e">
        <f>VLOOKUP(C25,#REF!,9,FALSE)</f>
        <v>#REF!</v>
      </c>
      <c r="Z25" s="77" t="e">
        <f>VLOOKUP($C25,#REF!,3,FALSE)</f>
        <v>#REF!</v>
      </c>
      <c r="AA25" s="78" t="e">
        <f>VLOOKUP($C25,#REF!,4,FALSE)*0.8</f>
        <v>#REF!</v>
      </c>
      <c r="AB25" s="78" t="e">
        <f>VLOOKUP($C25,#REF!,5,FALSE)</f>
        <v>#REF!</v>
      </c>
      <c r="AC25" s="86" t="e">
        <f>VLOOKUP($C25,#REF!,6,FALSE)</f>
        <v>#REF!</v>
      </c>
      <c r="AD25" s="17">
        <v>0.4556</v>
      </c>
      <c r="AE25" s="19" t="e">
        <f t="shared" si="20"/>
        <v>#REF!</v>
      </c>
      <c r="AF25" s="77" t="e">
        <f t="shared" si="3"/>
        <v>#REF!</v>
      </c>
      <c r="AG25" s="77"/>
      <c r="AH25" s="77"/>
      <c r="AI25" s="77"/>
      <c r="AJ25" s="56" t="e">
        <f t="shared" si="12"/>
        <v>#REF!</v>
      </c>
      <c r="AK25" s="69"/>
      <c r="AL25" s="69"/>
      <c r="AM25" s="95" t="s">
        <v>75</v>
      </c>
      <c r="AN25" s="95" t="s">
        <v>75</v>
      </c>
      <c r="AO25" s="94"/>
      <c r="AP25" s="95"/>
      <c r="AQ25" s="95"/>
      <c r="AR25" s="94">
        <f t="shared" si="23"/>
        <v>0</v>
      </c>
      <c r="AS25" s="97" t="e">
        <f t="shared" si="13"/>
        <v>#REF!</v>
      </c>
      <c r="AT25" s="2" t="e">
        <f t="shared" si="14"/>
        <v>#REF!</v>
      </c>
      <c r="AU25" s="2" t="e">
        <f t="shared" si="16"/>
        <v>#REF!</v>
      </c>
      <c r="AV25" s="2" t="e">
        <f t="shared" si="15"/>
        <v>#REF!</v>
      </c>
    </row>
    <row r="26" s="2" customFormat="1" ht="61" spans="1:48">
      <c r="A26" s="29">
        <v>23</v>
      </c>
      <c r="B26" s="27"/>
      <c r="C26" s="26" t="s">
        <v>131</v>
      </c>
      <c r="D26" s="27" t="s">
        <v>132</v>
      </c>
      <c r="E26" s="46" t="s">
        <v>133</v>
      </c>
      <c r="F26" s="45">
        <f>'[1]2021年度园区有效投入-技术改造'!$I24</f>
        <v>3119.98</v>
      </c>
      <c r="G26" s="26" t="s">
        <v>62</v>
      </c>
      <c r="H26" s="27">
        <v>0.8</v>
      </c>
      <c r="I26" s="57">
        <f t="shared" si="18"/>
        <v>64.04</v>
      </c>
      <c r="J26" s="57">
        <f t="shared" si="19"/>
        <v>64.04</v>
      </c>
      <c r="K26" s="58">
        <v>21392.77</v>
      </c>
      <c r="L26" s="59">
        <f t="shared" si="21"/>
        <v>0.145842730978737</v>
      </c>
      <c r="M26" s="57">
        <f t="shared" si="8"/>
        <v>60.86</v>
      </c>
      <c r="N26" s="56">
        <f t="shared" si="9"/>
        <v>60.86</v>
      </c>
      <c r="O26" s="26" t="s">
        <v>69</v>
      </c>
      <c r="P26" s="63" t="s">
        <v>70</v>
      </c>
      <c r="Q26" s="63" t="s">
        <v>70</v>
      </c>
      <c r="R26" s="56"/>
      <c r="S26" s="57">
        <f t="shared" si="10"/>
        <v>0.6245</v>
      </c>
      <c r="T26" s="56" t="str">
        <f t="shared" si="22"/>
        <v>是</v>
      </c>
      <c r="U26" s="69">
        <v>8010</v>
      </c>
      <c r="V26" s="70">
        <v>1</v>
      </c>
      <c r="W26" s="69">
        <v>1</v>
      </c>
      <c r="X26" s="70">
        <f t="shared" ref="X26:X57" si="24">ROUND(IF(F26*0.1*(H26*0.2+S26*0.8)*V26*W26&lt;1000,F26*0.1*(H26*0.2+S26*0.8)*V26*W26,1000),2)</f>
        <v>205.79</v>
      </c>
      <c r="Y26" s="77" t="e">
        <f>VLOOKUP(C26,#REF!,9,FALSE)</f>
        <v>#REF!</v>
      </c>
      <c r="Z26" s="77" t="e">
        <f>VLOOKUP($C26,#REF!,3,FALSE)</f>
        <v>#REF!</v>
      </c>
      <c r="AA26" s="78" t="e">
        <f>VLOOKUP($C26,#REF!,4,FALSE)*0.8</f>
        <v>#REF!</v>
      </c>
      <c r="AB26" s="78" t="e">
        <f>VLOOKUP($C26,#REF!,5,FALSE)</f>
        <v>#REF!</v>
      </c>
      <c r="AC26" s="86" t="e">
        <f>VLOOKUP($C26,#REF!,6,FALSE)</f>
        <v>#REF!</v>
      </c>
      <c r="AD26" s="17">
        <v>0.4556</v>
      </c>
      <c r="AE26" s="19" t="e">
        <f t="shared" si="20"/>
        <v>#REF!</v>
      </c>
      <c r="AF26" s="77" t="e">
        <f t="shared" si="3"/>
        <v>#REF!</v>
      </c>
      <c r="AG26" s="77"/>
      <c r="AH26" s="77"/>
      <c r="AI26" s="77"/>
      <c r="AJ26" s="56" t="e">
        <f t="shared" si="12"/>
        <v>#REF!</v>
      </c>
      <c r="AK26" s="69"/>
      <c r="AL26" s="69"/>
      <c r="AM26" s="95" t="s">
        <v>75</v>
      </c>
      <c r="AN26" s="95" t="s">
        <v>75</v>
      </c>
      <c r="AO26" s="94"/>
      <c r="AP26" s="95"/>
      <c r="AQ26" s="95"/>
      <c r="AR26" s="94">
        <f t="shared" si="23"/>
        <v>0</v>
      </c>
      <c r="AS26" s="97" t="e">
        <f t="shared" si="13"/>
        <v>#REF!</v>
      </c>
      <c r="AT26" s="2" t="e">
        <f t="shared" si="14"/>
        <v>#REF!</v>
      </c>
      <c r="AU26" s="2" t="e">
        <f t="shared" si="16"/>
        <v>#REF!</v>
      </c>
      <c r="AV26" s="2" t="e">
        <f t="shared" si="15"/>
        <v>#REF!</v>
      </c>
    </row>
    <row r="27" s="2" customFormat="1" ht="31" spans="1:48">
      <c r="A27" s="29">
        <v>24</v>
      </c>
      <c r="B27" s="27"/>
      <c r="C27" s="26" t="s">
        <v>134</v>
      </c>
      <c r="D27" s="27" t="s">
        <v>135</v>
      </c>
      <c r="E27" s="46" t="s">
        <v>136</v>
      </c>
      <c r="F27" s="45">
        <f>'[1]2021年度园区有效投入-技术改造'!$I25</f>
        <v>845.74</v>
      </c>
      <c r="G27" s="26" t="s">
        <v>86</v>
      </c>
      <c r="H27" s="27">
        <v>0.7</v>
      </c>
      <c r="I27" s="57">
        <f t="shared" si="18"/>
        <v>60.89</v>
      </c>
      <c r="J27" s="57">
        <f t="shared" si="19"/>
        <v>60.89</v>
      </c>
      <c r="K27" s="58">
        <v>50549.37</v>
      </c>
      <c r="L27" s="59">
        <f t="shared" si="21"/>
        <v>0.0167309701386981</v>
      </c>
      <c r="M27" s="57">
        <f t="shared" si="8"/>
        <v>60.09</v>
      </c>
      <c r="N27" s="56">
        <f t="shared" si="9"/>
        <v>60.09</v>
      </c>
      <c r="O27" s="26" t="s">
        <v>69</v>
      </c>
      <c r="P27" s="63" t="s">
        <v>70</v>
      </c>
      <c r="Q27" s="63" t="s">
        <v>70</v>
      </c>
      <c r="R27" s="56"/>
      <c r="S27" s="57">
        <f t="shared" si="10"/>
        <v>0.6049</v>
      </c>
      <c r="T27" s="56" t="str">
        <f t="shared" si="22"/>
        <v>是</v>
      </c>
      <c r="U27" s="69" t="s">
        <v>79</v>
      </c>
      <c r="V27" s="70">
        <v>0.8</v>
      </c>
      <c r="W27" s="69">
        <v>1</v>
      </c>
      <c r="X27" s="70">
        <f t="shared" si="24"/>
        <v>42.21</v>
      </c>
      <c r="Y27" s="77"/>
      <c r="Z27" s="77"/>
      <c r="AA27" s="77"/>
      <c r="AB27" s="77"/>
      <c r="AC27" s="77"/>
      <c r="AD27" s="17">
        <v>0.4556</v>
      </c>
      <c r="AE27" s="19">
        <f t="shared" si="20"/>
        <v>0</v>
      </c>
      <c r="AF27" s="77">
        <f t="shared" si="3"/>
        <v>0</v>
      </c>
      <c r="AG27" s="77"/>
      <c r="AH27" s="77"/>
      <c r="AI27" s="77"/>
      <c r="AJ27" s="56">
        <f t="shared" si="12"/>
        <v>42.21</v>
      </c>
      <c r="AK27" s="69"/>
      <c r="AL27" s="69"/>
      <c r="AM27" s="95" t="s">
        <v>75</v>
      </c>
      <c r="AN27" s="95" t="s">
        <v>75</v>
      </c>
      <c r="AO27" s="94"/>
      <c r="AP27" s="95"/>
      <c r="AQ27" s="95"/>
      <c r="AR27" s="94">
        <f t="shared" si="23"/>
        <v>0</v>
      </c>
      <c r="AS27" s="97">
        <f t="shared" si="13"/>
        <v>42.21</v>
      </c>
      <c r="AT27" s="2">
        <f t="shared" si="14"/>
        <v>42.21</v>
      </c>
      <c r="AU27" s="2">
        <f t="shared" si="16"/>
        <v>42.21</v>
      </c>
      <c r="AV27" s="2">
        <f t="shared" si="15"/>
        <v>0</v>
      </c>
    </row>
    <row r="28" s="2" customFormat="1" ht="46" spans="1:48">
      <c r="A28" s="29">
        <v>25</v>
      </c>
      <c r="B28" s="27"/>
      <c r="C28" s="26" t="s">
        <v>137</v>
      </c>
      <c r="D28" s="27" t="s">
        <v>138</v>
      </c>
      <c r="E28" s="46" t="s">
        <v>139</v>
      </c>
      <c r="F28" s="45">
        <f>'[1]2021年度园区有效投入-技术改造'!$I26</f>
        <v>528.6</v>
      </c>
      <c r="G28" s="26" t="s">
        <v>86</v>
      </c>
      <c r="H28" s="27">
        <v>0.7</v>
      </c>
      <c r="I28" s="57">
        <f t="shared" si="18"/>
        <v>60.45</v>
      </c>
      <c r="J28" s="57">
        <f t="shared" si="19"/>
        <v>60.45</v>
      </c>
      <c r="K28" s="58">
        <v>5600</v>
      </c>
      <c r="L28" s="59">
        <f t="shared" si="21"/>
        <v>0.0943928571428572</v>
      </c>
      <c r="M28" s="57">
        <f t="shared" si="8"/>
        <v>60.55</v>
      </c>
      <c r="N28" s="56">
        <f t="shared" si="9"/>
        <v>60.55</v>
      </c>
      <c r="O28" s="26" t="s">
        <v>69</v>
      </c>
      <c r="P28" s="63" t="s">
        <v>70</v>
      </c>
      <c r="Q28" s="63" t="s">
        <v>70</v>
      </c>
      <c r="R28" s="56"/>
      <c r="S28" s="57">
        <f t="shared" si="10"/>
        <v>0.605</v>
      </c>
      <c r="T28" s="56" t="str">
        <f t="shared" si="22"/>
        <v>是</v>
      </c>
      <c r="U28" s="69" t="s">
        <v>79</v>
      </c>
      <c r="V28" s="70">
        <v>0.8</v>
      </c>
      <c r="W28" s="69">
        <v>1</v>
      </c>
      <c r="X28" s="70">
        <f t="shared" si="24"/>
        <v>26.39</v>
      </c>
      <c r="Y28" s="77" t="e">
        <f>VLOOKUP(C28,#REF!,9,FALSE)</f>
        <v>#REF!</v>
      </c>
      <c r="Z28" s="77" t="e">
        <f>VLOOKUP($C28,#REF!,3,FALSE)</f>
        <v>#REF!</v>
      </c>
      <c r="AA28" s="78" t="e">
        <f>VLOOKUP($C28,#REF!,4,FALSE)*0.8</f>
        <v>#REF!</v>
      </c>
      <c r="AB28" s="78" t="e">
        <f>VLOOKUP($C28,#REF!,5,FALSE)</f>
        <v>#REF!</v>
      </c>
      <c r="AC28" s="86" t="e">
        <f>VLOOKUP($C28,#REF!,6,FALSE)</f>
        <v>#REF!</v>
      </c>
      <c r="AD28" s="17">
        <v>0.4556</v>
      </c>
      <c r="AE28" s="19" t="e">
        <f t="shared" si="20"/>
        <v>#REF!</v>
      </c>
      <c r="AF28" s="77" t="e">
        <f t="shared" si="3"/>
        <v>#REF!</v>
      </c>
      <c r="AG28" s="77"/>
      <c r="AH28" s="77"/>
      <c r="AI28" s="77"/>
      <c r="AJ28" s="56" t="e">
        <f t="shared" si="12"/>
        <v>#REF!</v>
      </c>
      <c r="AK28" s="69"/>
      <c r="AL28" s="69"/>
      <c r="AM28" s="95" t="s">
        <v>75</v>
      </c>
      <c r="AN28" s="95" t="s">
        <v>75</v>
      </c>
      <c r="AO28" s="94"/>
      <c r="AP28" s="95"/>
      <c r="AQ28" s="95"/>
      <c r="AR28" s="94">
        <f t="shared" si="23"/>
        <v>0</v>
      </c>
      <c r="AS28" s="97" t="e">
        <f t="shared" si="13"/>
        <v>#REF!</v>
      </c>
      <c r="AT28" s="2" t="e">
        <f t="shared" si="14"/>
        <v>#REF!</v>
      </c>
      <c r="AU28" s="2" t="e">
        <f t="shared" si="16"/>
        <v>#REF!</v>
      </c>
      <c r="AV28" s="2" t="e">
        <f t="shared" si="15"/>
        <v>#REF!</v>
      </c>
    </row>
    <row r="29" s="2" customFormat="1" ht="46" spans="1:48">
      <c r="A29" s="29">
        <v>26</v>
      </c>
      <c r="B29" s="27"/>
      <c r="C29" s="26" t="s">
        <v>140</v>
      </c>
      <c r="D29" s="27" t="s">
        <v>141</v>
      </c>
      <c r="E29" s="46" t="s">
        <v>142</v>
      </c>
      <c r="F29" s="45">
        <f>'[1]2021年度园区有效投入-技术改造'!$I27</f>
        <v>5639.92</v>
      </c>
      <c r="G29" s="26" t="s">
        <v>62</v>
      </c>
      <c r="H29" s="27">
        <v>0.8</v>
      </c>
      <c r="I29" s="57">
        <f t="shared" si="18"/>
        <v>67.54</v>
      </c>
      <c r="J29" s="57">
        <f t="shared" si="19"/>
        <v>67.54</v>
      </c>
      <c r="K29" s="58">
        <v>29710.29</v>
      </c>
      <c r="L29" s="59">
        <f t="shared" si="21"/>
        <v>0.189830526729965</v>
      </c>
      <c r="M29" s="57">
        <f t="shared" si="8"/>
        <v>61.12</v>
      </c>
      <c r="N29" s="56">
        <f t="shared" si="9"/>
        <v>61.12</v>
      </c>
      <c r="O29" s="26" t="s">
        <v>69</v>
      </c>
      <c r="P29" s="63" t="s">
        <v>70</v>
      </c>
      <c r="Q29" s="63" t="s">
        <v>70</v>
      </c>
      <c r="R29" s="56"/>
      <c r="S29" s="57">
        <f t="shared" si="10"/>
        <v>0.6433</v>
      </c>
      <c r="T29" s="56" t="str">
        <f t="shared" si="22"/>
        <v>是</v>
      </c>
      <c r="U29" s="69">
        <v>4282</v>
      </c>
      <c r="V29" s="70">
        <v>1</v>
      </c>
      <c r="W29" s="69">
        <v>1</v>
      </c>
      <c r="X29" s="70">
        <f t="shared" si="24"/>
        <v>380.49</v>
      </c>
      <c r="Y29" s="77" t="e">
        <f>VLOOKUP(C29,#REF!,9,FALSE)</f>
        <v>#REF!</v>
      </c>
      <c r="Z29" s="77" t="e">
        <f>VLOOKUP($C29,#REF!,3,FALSE)</f>
        <v>#REF!</v>
      </c>
      <c r="AA29" s="78" t="e">
        <f>VLOOKUP($C29,#REF!,4,FALSE)*0.8</f>
        <v>#REF!</v>
      </c>
      <c r="AB29" s="78" t="e">
        <f>VLOOKUP($C29,#REF!,5,FALSE)</f>
        <v>#REF!</v>
      </c>
      <c r="AC29" s="86" t="e">
        <f>VLOOKUP($C29,#REF!,6,FALSE)</f>
        <v>#REF!</v>
      </c>
      <c r="AD29" s="17">
        <v>0.4556</v>
      </c>
      <c r="AE29" s="19" t="e">
        <f t="shared" si="20"/>
        <v>#REF!</v>
      </c>
      <c r="AF29" s="77" t="e">
        <f t="shared" si="3"/>
        <v>#REF!</v>
      </c>
      <c r="AG29" s="77"/>
      <c r="AH29" s="77"/>
      <c r="AI29" s="77"/>
      <c r="AJ29" s="56" t="e">
        <f t="shared" si="12"/>
        <v>#REF!</v>
      </c>
      <c r="AK29" s="69"/>
      <c r="AL29" s="69"/>
      <c r="AM29" s="95">
        <v>444.6</v>
      </c>
      <c r="AN29" s="95" t="s">
        <v>75</v>
      </c>
      <c r="AO29" s="94"/>
      <c r="AP29" s="95"/>
      <c r="AQ29" s="95"/>
      <c r="AR29" s="94">
        <f t="shared" si="23"/>
        <v>444.6</v>
      </c>
      <c r="AS29" s="97" t="e">
        <f t="shared" si="13"/>
        <v>#REF!</v>
      </c>
      <c r="AT29" s="2" t="e">
        <f t="shared" si="14"/>
        <v>#REF!</v>
      </c>
      <c r="AU29" s="2" t="e">
        <f t="shared" si="16"/>
        <v>#REF!</v>
      </c>
      <c r="AV29" s="2" t="e">
        <f t="shared" si="15"/>
        <v>#REF!</v>
      </c>
    </row>
    <row r="30" s="2" customFormat="1" ht="31" spans="1:48">
      <c r="A30" s="29">
        <v>27</v>
      </c>
      <c r="B30" s="27"/>
      <c r="C30" s="26" t="s">
        <v>143</v>
      </c>
      <c r="D30" s="27" t="s">
        <v>144</v>
      </c>
      <c r="E30" s="46" t="s">
        <v>145</v>
      </c>
      <c r="F30" s="45">
        <f>'[1]2021年度园区有效投入-技术改造'!$I28</f>
        <v>1037.23</v>
      </c>
      <c r="G30" s="26" t="s">
        <v>86</v>
      </c>
      <c r="H30" s="27">
        <v>0.7</v>
      </c>
      <c r="I30" s="57">
        <f t="shared" si="18"/>
        <v>61.16</v>
      </c>
      <c r="J30" s="57">
        <f t="shared" si="19"/>
        <v>61.16</v>
      </c>
      <c r="K30" s="58">
        <v>11113.16</v>
      </c>
      <c r="L30" s="59">
        <f t="shared" si="21"/>
        <v>0.0933334893045722</v>
      </c>
      <c r="M30" s="57">
        <f t="shared" si="8"/>
        <v>60.54</v>
      </c>
      <c r="N30" s="56">
        <f t="shared" si="9"/>
        <v>60.54</v>
      </c>
      <c r="O30" s="26" t="s">
        <v>69</v>
      </c>
      <c r="P30" s="63" t="s">
        <v>70</v>
      </c>
      <c r="Q30" s="63" t="s">
        <v>70</v>
      </c>
      <c r="R30" s="56"/>
      <c r="S30" s="57">
        <f t="shared" si="10"/>
        <v>0.6085</v>
      </c>
      <c r="T30" s="56" t="str">
        <f t="shared" si="22"/>
        <v>是</v>
      </c>
      <c r="U30" s="69">
        <v>995</v>
      </c>
      <c r="V30" s="70">
        <v>1</v>
      </c>
      <c r="W30" s="69">
        <v>1</v>
      </c>
      <c r="X30" s="70">
        <f t="shared" si="24"/>
        <v>65.01</v>
      </c>
      <c r="Y30" s="77"/>
      <c r="Z30" s="77"/>
      <c r="AA30" s="77"/>
      <c r="AB30" s="77"/>
      <c r="AC30" s="77"/>
      <c r="AD30" s="17">
        <v>0.4556</v>
      </c>
      <c r="AE30" s="19">
        <f t="shared" si="20"/>
        <v>0</v>
      </c>
      <c r="AF30" s="77">
        <f t="shared" si="3"/>
        <v>0</v>
      </c>
      <c r="AG30" s="77"/>
      <c r="AH30" s="77"/>
      <c r="AI30" s="77"/>
      <c r="AJ30" s="56">
        <f t="shared" si="12"/>
        <v>65.01</v>
      </c>
      <c r="AK30" s="69"/>
      <c r="AL30" s="69"/>
      <c r="AM30" s="95" t="s">
        <v>75</v>
      </c>
      <c r="AN30" s="95" t="s">
        <v>75</v>
      </c>
      <c r="AO30" s="94"/>
      <c r="AP30" s="95"/>
      <c r="AQ30" s="95"/>
      <c r="AR30" s="94">
        <f t="shared" si="23"/>
        <v>0</v>
      </c>
      <c r="AS30" s="97">
        <f t="shared" si="13"/>
        <v>65.01</v>
      </c>
      <c r="AT30" s="2">
        <f t="shared" si="14"/>
        <v>65.01</v>
      </c>
      <c r="AU30" s="2">
        <f t="shared" si="16"/>
        <v>65.01</v>
      </c>
      <c r="AV30" s="2">
        <f t="shared" si="15"/>
        <v>0</v>
      </c>
    </row>
    <row r="31" s="2" customFormat="1" ht="46" spans="1:48">
      <c r="A31" s="29">
        <v>28</v>
      </c>
      <c r="B31" s="27"/>
      <c r="C31" s="26" t="s">
        <v>146</v>
      </c>
      <c r="D31" s="27" t="s">
        <v>147</v>
      </c>
      <c r="E31" s="46" t="s">
        <v>148</v>
      </c>
      <c r="F31" s="45">
        <f>'[1]2021年度园区有效投入-技术改造'!$I29</f>
        <v>434.71</v>
      </c>
      <c r="G31" s="26" t="s">
        <v>62</v>
      </c>
      <c r="H31" s="27">
        <v>0.8</v>
      </c>
      <c r="I31" s="57">
        <f t="shared" si="18"/>
        <v>60.32</v>
      </c>
      <c r="J31" s="57">
        <f t="shared" si="19"/>
        <v>60.32</v>
      </c>
      <c r="K31" s="58">
        <v>9567</v>
      </c>
      <c r="L31" s="59">
        <f t="shared" si="21"/>
        <v>0.0454384864638863</v>
      </c>
      <c r="M31" s="57">
        <f t="shared" si="8"/>
        <v>60.26</v>
      </c>
      <c r="N31" s="56">
        <f t="shared" si="9"/>
        <v>60.26</v>
      </c>
      <c r="O31" s="26" t="s">
        <v>69</v>
      </c>
      <c r="P31" s="63" t="s">
        <v>70</v>
      </c>
      <c r="Q31" s="63" t="s">
        <v>70</v>
      </c>
      <c r="R31" s="56"/>
      <c r="S31" s="57">
        <f t="shared" si="10"/>
        <v>0.6029</v>
      </c>
      <c r="T31" s="56" t="str">
        <f t="shared" si="22"/>
        <v>否</v>
      </c>
      <c r="U31" s="69">
        <v>738</v>
      </c>
      <c r="V31" s="70">
        <v>1</v>
      </c>
      <c r="W31" s="69">
        <v>1</v>
      </c>
      <c r="X31" s="70">
        <f t="shared" si="24"/>
        <v>27.92</v>
      </c>
      <c r="Y31" s="77"/>
      <c r="Z31" s="77"/>
      <c r="AA31" s="77"/>
      <c r="AB31" s="77"/>
      <c r="AC31" s="77"/>
      <c r="AD31" s="17">
        <v>0.4556</v>
      </c>
      <c r="AE31" s="19">
        <f t="shared" si="20"/>
        <v>0</v>
      </c>
      <c r="AF31" s="77">
        <f t="shared" si="3"/>
        <v>0</v>
      </c>
      <c r="AG31" s="77"/>
      <c r="AH31" s="77"/>
      <c r="AI31" s="77"/>
      <c r="AJ31" s="56">
        <f t="shared" si="12"/>
        <v>27.92</v>
      </c>
      <c r="AK31" s="69"/>
      <c r="AL31" s="69"/>
      <c r="AM31" s="95" t="s">
        <v>75</v>
      </c>
      <c r="AN31" s="95" t="s">
        <v>75</v>
      </c>
      <c r="AO31" s="94"/>
      <c r="AP31" s="95"/>
      <c r="AQ31" s="95"/>
      <c r="AR31" s="94">
        <f t="shared" si="23"/>
        <v>0</v>
      </c>
      <c r="AS31" s="97">
        <f t="shared" si="13"/>
        <v>27.92</v>
      </c>
      <c r="AT31" s="2">
        <f t="shared" si="14"/>
        <v>27.92</v>
      </c>
      <c r="AU31" s="2">
        <f t="shared" si="16"/>
        <v>27.92</v>
      </c>
      <c r="AV31" s="2">
        <f t="shared" si="15"/>
        <v>0</v>
      </c>
    </row>
    <row r="32" s="2" customFormat="1" ht="46" spans="1:48">
      <c r="A32" s="29">
        <v>29</v>
      </c>
      <c r="B32" s="27"/>
      <c r="C32" s="26" t="s">
        <v>149</v>
      </c>
      <c r="D32" s="27" t="s">
        <v>150</v>
      </c>
      <c r="E32" s="46" t="s">
        <v>151</v>
      </c>
      <c r="F32" s="45">
        <f>'[1]2021年度园区有效投入-技术改造'!$I30</f>
        <v>1715.81</v>
      </c>
      <c r="G32" s="26" t="s">
        <v>86</v>
      </c>
      <c r="H32" s="27">
        <v>0.7</v>
      </c>
      <c r="I32" s="57">
        <f t="shared" si="18"/>
        <v>62.1</v>
      </c>
      <c r="J32" s="57">
        <f t="shared" si="19"/>
        <v>62.1</v>
      </c>
      <c r="K32" s="58">
        <v>5400.81</v>
      </c>
      <c r="L32" s="59">
        <f t="shared" si="21"/>
        <v>0.31769493835184</v>
      </c>
      <c r="M32" s="57">
        <f t="shared" si="8"/>
        <v>61.88</v>
      </c>
      <c r="N32" s="56">
        <f t="shared" si="9"/>
        <v>61.88</v>
      </c>
      <c r="O32" s="26" t="s">
        <v>69</v>
      </c>
      <c r="P32" s="63" t="s">
        <v>70</v>
      </c>
      <c r="Q32" s="63" t="s">
        <v>70</v>
      </c>
      <c r="R32" s="56"/>
      <c r="S32" s="57">
        <f t="shared" si="10"/>
        <v>0.6199</v>
      </c>
      <c r="T32" s="56" t="str">
        <f t="shared" si="22"/>
        <v>是</v>
      </c>
      <c r="U32" s="69">
        <v>1620</v>
      </c>
      <c r="V32" s="70">
        <v>1</v>
      </c>
      <c r="W32" s="69">
        <v>1</v>
      </c>
      <c r="X32" s="70">
        <f t="shared" si="24"/>
        <v>109.11</v>
      </c>
      <c r="Y32" s="77"/>
      <c r="Z32" s="77"/>
      <c r="AA32" s="77"/>
      <c r="AB32" s="77"/>
      <c r="AC32" s="77"/>
      <c r="AD32" s="17">
        <v>0.4556</v>
      </c>
      <c r="AE32" s="19">
        <f t="shared" si="20"/>
        <v>0</v>
      </c>
      <c r="AF32" s="77">
        <f t="shared" si="3"/>
        <v>0</v>
      </c>
      <c r="AG32" s="77"/>
      <c r="AH32" s="77"/>
      <c r="AI32" s="77"/>
      <c r="AJ32" s="56">
        <f t="shared" si="12"/>
        <v>109.11</v>
      </c>
      <c r="AK32" s="69"/>
      <c r="AL32" s="69"/>
      <c r="AM32" s="95" t="s">
        <v>75</v>
      </c>
      <c r="AN32" s="95" t="s">
        <v>75</v>
      </c>
      <c r="AO32" s="94"/>
      <c r="AP32" s="95"/>
      <c r="AQ32" s="95"/>
      <c r="AR32" s="94">
        <f t="shared" si="23"/>
        <v>0</v>
      </c>
      <c r="AS32" s="97">
        <f t="shared" si="13"/>
        <v>109.11</v>
      </c>
      <c r="AT32" s="2">
        <f t="shared" si="14"/>
        <v>109.11</v>
      </c>
      <c r="AU32" s="2">
        <f t="shared" si="16"/>
        <v>109.11</v>
      </c>
      <c r="AV32" s="2">
        <f t="shared" si="15"/>
        <v>0</v>
      </c>
    </row>
    <row r="33" s="2" customFormat="1" ht="46" spans="1:48">
      <c r="A33" s="29">
        <v>30</v>
      </c>
      <c r="B33" s="27"/>
      <c r="C33" s="26" t="s">
        <v>152</v>
      </c>
      <c r="D33" s="27" t="s">
        <v>153</v>
      </c>
      <c r="E33" s="46" t="s">
        <v>154</v>
      </c>
      <c r="F33" s="45">
        <f>'[1]2021年度园区有效投入-技术改造'!$I31</f>
        <v>1154.27</v>
      </c>
      <c r="G33" s="26" t="s">
        <v>86</v>
      </c>
      <c r="H33" s="27">
        <v>0.7</v>
      </c>
      <c r="I33" s="57">
        <f t="shared" si="18"/>
        <v>61.32</v>
      </c>
      <c r="J33" s="57">
        <f t="shared" si="19"/>
        <v>61.32</v>
      </c>
      <c r="K33" s="58">
        <v>4521.58</v>
      </c>
      <c r="L33" s="59">
        <f t="shared" si="21"/>
        <v>0.255280233900539</v>
      </c>
      <c r="M33" s="57">
        <f t="shared" si="8"/>
        <v>61.51</v>
      </c>
      <c r="N33" s="56">
        <f t="shared" si="9"/>
        <v>61.51</v>
      </c>
      <c r="O33" s="26" t="s">
        <v>69</v>
      </c>
      <c r="P33" s="63" t="s">
        <v>70</v>
      </c>
      <c r="Q33" s="63" t="s">
        <v>70</v>
      </c>
      <c r="R33" s="56"/>
      <c r="S33" s="57">
        <f t="shared" si="10"/>
        <v>0.6142</v>
      </c>
      <c r="T33" s="56" t="str">
        <f t="shared" si="22"/>
        <v>是</v>
      </c>
      <c r="U33" s="69" t="s">
        <v>79</v>
      </c>
      <c r="V33" s="70">
        <v>0.8</v>
      </c>
      <c r="W33" s="69">
        <v>1</v>
      </c>
      <c r="X33" s="70">
        <f t="shared" si="24"/>
        <v>58.3</v>
      </c>
      <c r="Y33" s="77"/>
      <c r="Z33" s="77"/>
      <c r="AA33" s="77"/>
      <c r="AB33" s="77"/>
      <c r="AC33" s="77"/>
      <c r="AD33" s="17">
        <v>0.4556</v>
      </c>
      <c r="AE33" s="19">
        <f t="shared" si="20"/>
        <v>0</v>
      </c>
      <c r="AF33" s="77">
        <f t="shared" si="3"/>
        <v>0</v>
      </c>
      <c r="AG33" s="77"/>
      <c r="AH33" s="77"/>
      <c r="AI33" s="77"/>
      <c r="AJ33" s="56">
        <f t="shared" si="12"/>
        <v>58.3</v>
      </c>
      <c r="AK33" s="69"/>
      <c r="AL33" s="69"/>
      <c r="AM33" s="95" t="s">
        <v>75</v>
      </c>
      <c r="AN33" s="95" t="s">
        <v>75</v>
      </c>
      <c r="AO33" s="94"/>
      <c r="AP33" s="95"/>
      <c r="AQ33" s="95"/>
      <c r="AR33" s="94">
        <f t="shared" si="23"/>
        <v>0</v>
      </c>
      <c r="AS33" s="97">
        <f t="shared" si="13"/>
        <v>58.3</v>
      </c>
      <c r="AT33" s="2">
        <f t="shared" si="14"/>
        <v>58.3</v>
      </c>
      <c r="AU33" s="2">
        <f t="shared" si="16"/>
        <v>58.3</v>
      </c>
      <c r="AV33" s="2">
        <f t="shared" si="15"/>
        <v>0</v>
      </c>
    </row>
    <row r="34" s="2" customFormat="1" ht="61" spans="1:48">
      <c r="A34" s="29">
        <v>31</v>
      </c>
      <c r="B34" s="27"/>
      <c r="C34" s="26" t="s">
        <v>155</v>
      </c>
      <c r="D34" s="27" t="s">
        <v>156</v>
      </c>
      <c r="E34" s="46" t="s">
        <v>157</v>
      </c>
      <c r="F34" s="45">
        <f>'[1]2021年度园区有效投入-技术改造'!$I32</f>
        <v>1071.12</v>
      </c>
      <c r="G34" s="26" t="s">
        <v>62</v>
      </c>
      <c r="H34" s="27">
        <v>0.8</v>
      </c>
      <c r="I34" s="57">
        <f t="shared" si="18"/>
        <v>61.2</v>
      </c>
      <c r="J34" s="57">
        <f t="shared" si="19"/>
        <v>61.2</v>
      </c>
      <c r="K34" s="58">
        <v>56434.5</v>
      </c>
      <c r="L34" s="59">
        <f t="shared" si="21"/>
        <v>0.0189798793291338</v>
      </c>
      <c r="M34" s="57">
        <f t="shared" si="8"/>
        <v>60.1</v>
      </c>
      <c r="N34" s="56">
        <f t="shared" si="9"/>
        <v>60.1</v>
      </c>
      <c r="O34" s="26" t="s">
        <v>69</v>
      </c>
      <c r="P34" s="63" t="s">
        <v>70</v>
      </c>
      <c r="Q34" s="63" t="s">
        <v>70</v>
      </c>
      <c r="R34" s="56"/>
      <c r="S34" s="57">
        <f t="shared" si="10"/>
        <v>0.6065</v>
      </c>
      <c r="T34" s="56" t="str">
        <f t="shared" si="22"/>
        <v>是</v>
      </c>
      <c r="U34" s="69" t="s">
        <v>79</v>
      </c>
      <c r="V34" s="70">
        <v>0.8</v>
      </c>
      <c r="W34" s="69">
        <v>1</v>
      </c>
      <c r="X34" s="70">
        <f t="shared" si="24"/>
        <v>55.29</v>
      </c>
      <c r="Y34" s="77"/>
      <c r="Z34" s="77"/>
      <c r="AA34" s="77"/>
      <c r="AB34" s="77"/>
      <c r="AC34" s="77"/>
      <c r="AD34" s="17">
        <v>0.4556</v>
      </c>
      <c r="AE34" s="19">
        <f t="shared" si="20"/>
        <v>0</v>
      </c>
      <c r="AF34" s="77">
        <f t="shared" si="3"/>
        <v>0</v>
      </c>
      <c r="AG34" s="77"/>
      <c r="AH34" s="77"/>
      <c r="AI34" s="77"/>
      <c r="AJ34" s="56">
        <f t="shared" si="12"/>
        <v>55.29</v>
      </c>
      <c r="AK34" s="69"/>
      <c r="AL34" s="69"/>
      <c r="AM34" s="95" t="s">
        <v>75</v>
      </c>
      <c r="AN34" s="95" t="s">
        <v>75</v>
      </c>
      <c r="AO34" s="94"/>
      <c r="AP34" s="95"/>
      <c r="AQ34" s="95"/>
      <c r="AR34" s="94">
        <f t="shared" si="23"/>
        <v>0</v>
      </c>
      <c r="AS34" s="97">
        <f t="shared" si="13"/>
        <v>55.29</v>
      </c>
      <c r="AT34" s="2">
        <f t="shared" si="14"/>
        <v>55.29</v>
      </c>
      <c r="AU34" s="2">
        <f t="shared" si="16"/>
        <v>55.29</v>
      </c>
      <c r="AV34" s="2">
        <f t="shared" si="15"/>
        <v>0</v>
      </c>
    </row>
    <row r="35" s="2" customFormat="1" ht="61" spans="1:48">
      <c r="A35" s="29">
        <v>32</v>
      </c>
      <c r="B35" s="27"/>
      <c r="C35" s="26" t="s">
        <v>158</v>
      </c>
      <c r="D35" s="27" t="s">
        <v>159</v>
      </c>
      <c r="E35" s="46" t="s">
        <v>160</v>
      </c>
      <c r="F35" s="45">
        <f>'[1]2021年度园区有效投入-技术改造'!$I33</f>
        <v>1524.97</v>
      </c>
      <c r="G35" s="26" t="s">
        <v>68</v>
      </c>
      <c r="H35" s="27">
        <v>1</v>
      </c>
      <c r="I35" s="57">
        <f t="shared" si="18"/>
        <v>61.83</v>
      </c>
      <c r="J35" s="57">
        <f t="shared" si="19"/>
        <v>61.83</v>
      </c>
      <c r="K35" s="58">
        <v>46379.01</v>
      </c>
      <c r="L35" s="59">
        <f t="shared" si="21"/>
        <v>0.0328806069814772</v>
      </c>
      <c r="M35" s="57">
        <f t="shared" si="8"/>
        <v>60.18</v>
      </c>
      <c r="N35" s="56">
        <f t="shared" si="9"/>
        <v>60.18</v>
      </c>
      <c r="O35" s="26" t="s">
        <v>69</v>
      </c>
      <c r="P35" s="63" t="s">
        <v>70</v>
      </c>
      <c r="Q35" s="63" t="s">
        <v>70</v>
      </c>
      <c r="R35" s="56"/>
      <c r="S35" s="57">
        <f t="shared" si="10"/>
        <v>0.6101</v>
      </c>
      <c r="T35" s="56" t="str">
        <f t="shared" si="22"/>
        <v>是</v>
      </c>
      <c r="U35" s="69">
        <v>46631</v>
      </c>
      <c r="V35" s="70">
        <v>1</v>
      </c>
      <c r="W35" s="69">
        <v>1</v>
      </c>
      <c r="X35" s="70">
        <f t="shared" si="24"/>
        <v>104.93</v>
      </c>
      <c r="Y35" s="77"/>
      <c r="Z35" s="77"/>
      <c r="AA35" s="77"/>
      <c r="AB35" s="77"/>
      <c r="AC35" s="77"/>
      <c r="AD35" s="17">
        <v>0.4556</v>
      </c>
      <c r="AE35" s="19">
        <f t="shared" si="20"/>
        <v>0</v>
      </c>
      <c r="AF35" s="77">
        <f t="shared" si="3"/>
        <v>0</v>
      </c>
      <c r="AG35" s="77"/>
      <c r="AH35" s="77"/>
      <c r="AI35" s="77"/>
      <c r="AJ35" s="56">
        <f t="shared" si="12"/>
        <v>104.93</v>
      </c>
      <c r="AK35" s="69"/>
      <c r="AL35" s="69"/>
      <c r="AM35" s="95">
        <v>419.3</v>
      </c>
      <c r="AN35" s="95" t="s">
        <v>75</v>
      </c>
      <c r="AO35" s="94"/>
      <c r="AP35" s="95">
        <v>2000</v>
      </c>
      <c r="AQ35" s="95"/>
      <c r="AR35" s="94">
        <f t="shared" si="23"/>
        <v>2419.3</v>
      </c>
      <c r="AS35" s="97">
        <f t="shared" si="13"/>
        <v>0</v>
      </c>
      <c r="AT35" s="2">
        <f t="shared" si="14"/>
        <v>104.93</v>
      </c>
      <c r="AU35" s="2">
        <f t="shared" si="16"/>
        <v>-2314.37</v>
      </c>
      <c r="AV35" s="2">
        <f t="shared" si="15"/>
        <v>2314.37</v>
      </c>
    </row>
    <row r="36" s="2" customFormat="1" ht="31" spans="1:48">
      <c r="A36" s="29">
        <v>33</v>
      </c>
      <c r="B36" s="27"/>
      <c r="C36" s="26" t="s">
        <v>161</v>
      </c>
      <c r="D36" s="27" t="s">
        <v>162</v>
      </c>
      <c r="E36" s="46" t="s">
        <v>163</v>
      </c>
      <c r="F36" s="45">
        <f>'[1]2021年度园区有效投入-技术改造'!$I34</f>
        <v>1837.95</v>
      </c>
      <c r="G36" s="26" t="s">
        <v>62</v>
      </c>
      <c r="H36" s="27">
        <v>0.8</v>
      </c>
      <c r="I36" s="57">
        <f t="shared" si="18"/>
        <v>62.27</v>
      </c>
      <c r="J36" s="57">
        <f t="shared" si="19"/>
        <v>62.27</v>
      </c>
      <c r="K36" s="58">
        <v>69373.5</v>
      </c>
      <c r="L36" s="59">
        <f t="shared" si="21"/>
        <v>0.0264935458063958</v>
      </c>
      <c r="M36" s="57">
        <f t="shared" si="8"/>
        <v>60.15</v>
      </c>
      <c r="N36" s="56">
        <f t="shared" si="9"/>
        <v>60.15</v>
      </c>
      <c r="O36" s="26" t="s">
        <v>69</v>
      </c>
      <c r="P36" s="63" t="s">
        <v>70</v>
      </c>
      <c r="Q36" s="63" t="s">
        <v>70</v>
      </c>
      <c r="R36" s="56"/>
      <c r="S36" s="57">
        <f t="shared" si="10"/>
        <v>0.6121</v>
      </c>
      <c r="T36" s="56" t="str">
        <f t="shared" si="22"/>
        <v>是</v>
      </c>
      <c r="U36" s="69">
        <v>4460</v>
      </c>
      <c r="V36" s="70">
        <v>1</v>
      </c>
      <c r="W36" s="69">
        <v>1</v>
      </c>
      <c r="X36" s="70">
        <f t="shared" si="24"/>
        <v>119.41</v>
      </c>
      <c r="Y36" s="77" t="e">
        <f>VLOOKUP(C36,#REF!,9,FALSE)</f>
        <v>#REF!</v>
      </c>
      <c r="Z36" s="77" t="e">
        <f>VLOOKUP($C36,#REF!,3,FALSE)</f>
        <v>#REF!</v>
      </c>
      <c r="AA36" s="78" t="e">
        <f>VLOOKUP($C36,#REF!,4,FALSE)*0.8</f>
        <v>#REF!</v>
      </c>
      <c r="AB36" s="78" t="e">
        <f>VLOOKUP($C36,#REF!,5,FALSE)</f>
        <v>#REF!</v>
      </c>
      <c r="AC36" s="86" t="e">
        <f>VLOOKUP($C36,#REF!,6,FALSE)</f>
        <v>#REF!</v>
      </c>
      <c r="AD36" s="17">
        <v>0.4556</v>
      </c>
      <c r="AE36" s="19" t="e">
        <f t="shared" si="20"/>
        <v>#REF!</v>
      </c>
      <c r="AF36" s="77" t="e">
        <f t="shared" si="3"/>
        <v>#REF!</v>
      </c>
      <c r="AG36" s="77"/>
      <c r="AH36" s="77"/>
      <c r="AI36" s="77"/>
      <c r="AJ36" s="56" t="e">
        <f t="shared" si="12"/>
        <v>#REF!</v>
      </c>
      <c r="AK36" s="69"/>
      <c r="AL36" s="69"/>
      <c r="AM36" s="95" t="s">
        <v>75</v>
      </c>
      <c r="AN36" s="95" t="s">
        <v>75</v>
      </c>
      <c r="AO36" s="94"/>
      <c r="AP36" s="95"/>
      <c r="AQ36" s="95"/>
      <c r="AR36" s="94">
        <f t="shared" si="23"/>
        <v>0</v>
      </c>
      <c r="AS36" s="97" t="e">
        <f t="shared" si="13"/>
        <v>#REF!</v>
      </c>
      <c r="AT36" s="2" t="e">
        <f t="shared" si="14"/>
        <v>#REF!</v>
      </c>
      <c r="AU36" s="2" t="e">
        <f t="shared" si="16"/>
        <v>#REF!</v>
      </c>
      <c r="AV36" s="2" t="e">
        <f t="shared" si="15"/>
        <v>#REF!</v>
      </c>
    </row>
    <row r="37" s="2" customFormat="1" ht="107" spans="1:48">
      <c r="A37" s="29">
        <v>34</v>
      </c>
      <c r="B37" s="27"/>
      <c r="C37" s="26" t="s">
        <v>164</v>
      </c>
      <c r="D37" s="27" t="s">
        <v>165</v>
      </c>
      <c r="E37" s="46" t="s">
        <v>166</v>
      </c>
      <c r="F37" s="45">
        <f>'[1]2021年度园区有效投入-技术改造'!$I35</f>
        <v>4303.83</v>
      </c>
      <c r="G37" s="26" t="s">
        <v>62</v>
      </c>
      <c r="H37" s="27">
        <v>0.8</v>
      </c>
      <c r="I37" s="57">
        <f t="shared" si="18"/>
        <v>65.69</v>
      </c>
      <c r="J37" s="57">
        <f t="shared" si="19"/>
        <v>65.69</v>
      </c>
      <c r="K37" s="58">
        <v>65732.11</v>
      </c>
      <c r="L37" s="59">
        <f t="shared" si="21"/>
        <v>0.0654753057523941</v>
      </c>
      <c r="M37" s="57">
        <f t="shared" si="8"/>
        <v>60.38</v>
      </c>
      <c r="N37" s="56">
        <f t="shared" si="9"/>
        <v>60.38</v>
      </c>
      <c r="O37" s="26" t="s">
        <v>69</v>
      </c>
      <c r="P37" s="63" t="s">
        <v>70</v>
      </c>
      <c r="Q37" s="63" t="s">
        <v>70</v>
      </c>
      <c r="R37" s="56"/>
      <c r="S37" s="57">
        <f t="shared" si="10"/>
        <v>0.6304</v>
      </c>
      <c r="T37" s="56" t="str">
        <f t="shared" si="22"/>
        <v>是</v>
      </c>
      <c r="U37" s="69">
        <v>299</v>
      </c>
      <c r="V37" s="70">
        <v>1</v>
      </c>
      <c r="W37" s="69">
        <v>1</v>
      </c>
      <c r="X37" s="70">
        <f t="shared" si="24"/>
        <v>285.91</v>
      </c>
      <c r="Y37" s="77" t="e">
        <f>VLOOKUP(C37,#REF!,9,FALSE)</f>
        <v>#REF!</v>
      </c>
      <c r="Z37" s="77" t="e">
        <f>VLOOKUP($C37,#REF!,3,FALSE)</f>
        <v>#REF!</v>
      </c>
      <c r="AA37" s="78" t="e">
        <f>VLOOKUP($C37,#REF!,4,FALSE)*0.8</f>
        <v>#REF!</v>
      </c>
      <c r="AB37" s="78" t="e">
        <f>VLOOKUP($C37,#REF!,5,FALSE)</f>
        <v>#REF!</v>
      </c>
      <c r="AC37" s="86" t="e">
        <f>VLOOKUP($C37,#REF!,6,FALSE)</f>
        <v>#REF!</v>
      </c>
      <c r="AD37" s="17">
        <v>0.4556</v>
      </c>
      <c r="AE37" s="19" t="e">
        <f t="shared" si="20"/>
        <v>#REF!</v>
      </c>
      <c r="AF37" s="77" t="e">
        <f t="shared" si="3"/>
        <v>#REF!</v>
      </c>
      <c r="AG37" s="77"/>
      <c r="AH37" s="77"/>
      <c r="AI37" s="77"/>
      <c r="AJ37" s="56" t="e">
        <f t="shared" si="12"/>
        <v>#REF!</v>
      </c>
      <c r="AK37" s="69"/>
      <c r="AL37" s="69"/>
      <c r="AM37" s="95">
        <v>512</v>
      </c>
      <c r="AN37" s="95">
        <v>1</v>
      </c>
      <c r="AO37" s="94"/>
      <c r="AP37" s="95"/>
      <c r="AQ37" s="95"/>
      <c r="AR37" s="94">
        <f t="shared" si="23"/>
        <v>513</v>
      </c>
      <c r="AS37" s="97" t="e">
        <f t="shared" si="13"/>
        <v>#REF!</v>
      </c>
      <c r="AT37" s="2" t="e">
        <f t="shared" si="14"/>
        <v>#REF!</v>
      </c>
      <c r="AU37" s="2" t="e">
        <f t="shared" si="16"/>
        <v>#REF!</v>
      </c>
      <c r="AV37" s="2" t="e">
        <f t="shared" si="15"/>
        <v>#REF!</v>
      </c>
    </row>
    <row r="38" s="2" customFormat="1" ht="46" spans="1:48">
      <c r="A38" s="29">
        <v>35</v>
      </c>
      <c r="B38" s="27"/>
      <c r="C38" s="26" t="s">
        <v>167</v>
      </c>
      <c r="D38" s="27" t="s">
        <v>168</v>
      </c>
      <c r="E38" s="46" t="s">
        <v>169</v>
      </c>
      <c r="F38" s="45">
        <f>'[1]2021年度园区有效投入-技术改造'!$I36</f>
        <v>839.9</v>
      </c>
      <c r="G38" s="26" t="s">
        <v>62</v>
      </c>
      <c r="H38" s="27">
        <v>0.8</v>
      </c>
      <c r="I38" s="57">
        <f t="shared" si="18"/>
        <v>60.88</v>
      </c>
      <c r="J38" s="57">
        <f t="shared" si="19"/>
        <v>60.88</v>
      </c>
      <c r="K38" s="58">
        <v>1028.06</v>
      </c>
      <c r="L38" s="59">
        <f t="shared" si="21"/>
        <v>0.816975662899053</v>
      </c>
      <c r="M38" s="57">
        <f t="shared" si="8"/>
        <v>64.85</v>
      </c>
      <c r="N38" s="56">
        <f t="shared" si="9"/>
        <v>64.85</v>
      </c>
      <c r="O38" s="26" t="s">
        <v>69</v>
      </c>
      <c r="P38" s="63" t="s">
        <v>70</v>
      </c>
      <c r="Q38" s="63" t="s">
        <v>70</v>
      </c>
      <c r="R38" s="56"/>
      <c r="S38" s="57">
        <f t="shared" si="10"/>
        <v>0.6287</v>
      </c>
      <c r="T38" s="56" t="str">
        <f t="shared" si="22"/>
        <v>是</v>
      </c>
      <c r="U38" s="69" t="s">
        <v>79</v>
      </c>
      <c r="V38" s="70">
        <v>0.8</v>
      </c>
      <c r="W38" s="69">
        <v>1</v>
      </c>
      <c r="X38" s="70">
        <f t="shared" si="24"/>
        <v>44.55</v>
      </c>
      <c r="Y38" s="77"/>
      <c r="Z38" s="77"/>
      <c r="AA38" s="77"/>
      <c r="AB38" s="77"/>
      <c r="AC38" s="77"/>
      <c r="AD38" s="17">
        <v>0.4556</v>
      </c>
      <c r="AE38" s="19">
        <f t="shared" si="20"/>
        <v>0</v>
      </c>
      <c r="AF38" s="77">
        <f t="shared" si="3"/>
        <v>0</v>
      </c>
      <c r="AG38" s="77"/>
      <c r="AH38" s="77"/>
      <c r="AI38" s="77"/>
      <c r="AJ38" s="56">
        <f t="shared" si="12"/>
        <v>44.55</v>
      </c>
      <c r="AK38" s="69"/>
      <c r="AL38" s="69"/>
      <c r="AM38" s="95" t="s">
        <v>75</v>
      </c>
      <c r="AN38" s="95" t="s">
        <v>75</v>
      </c>
      <c r="AO38" s="94"/>
      <c r="AP38" s="95"/>
      <c r="AQ38" s="95"/>
      <c r="AR38" s="94">
        <f t="shared" si="23"/>
        <v>0</v>
      </c>
      <c r="AS38" s="97">
        <f t="shared" si="13"/>
        <v>44.55</v>
      </c>
      <c r="AT38" s="2">
        <f t="shared" si="14"/>
        <v>44.55</v>
      </c>
      <c r="AU38" s="2">
        <f t="shared" si="16"/>
        <v>44.55</v>
      </c>
      <c r="AV38" s="2">
        <f t="shared" si="15"/>
        <v>0</v>
      </c>
    </row>
    <row r="39" s="2" customFormat="1" ht="61" spans="1:48">
      <c r="A39" s="29">
        <v>36</v>
      </c>
      <c r="B39" s="27"/>
      <c r="C39" s="26" t="s">
        <v>170</v>
      </c>
      <c r="D39" s="27" t="s">
        <v>171</v>
      </c>
      <c r="E39" s="46" t="s">
        <v>172</v>
      </c>
      <c r="F39" s="45">
        <f>'[1]2021年度园区有效投入-技术改造'!$I37</f>
        <v>326.32</v>
      </c>
      <c r="G39" s="26" t="s">
        <v>62</v>
      </c>
      <c r="H39" s="27">
        <v>0.8</v>
      </c>
      <c r="I39" s="57">
        <f t="shared" si="18"/>
        <v>60.17</v>
      </c>
      <c r="J39" s="57">
        <f t="shared" si="19"/>
        <v>60.17</v>
      </c>
      <c r="K39" s="58">
        <v>7687.52</v>
      </c>
      <c r="L39" s="59">
        <f t="shared" si="21"/>
        <v>0.0424480196474286</v>
      </c>
      <c r="M39" s="57">
        <f t="shared" ref="M39:M70" si="25">ROUND((L39*$L$162-$L$161)/($L$160*$L$162-$L$161)*100,2)</f>
        <v>60.24</v>
      </c>
      <c r="N39" s="56">
        <f t="shared" ref="N39:N70" si="26">M39</f>
        <v>60.24</v>
      </c>
      <c r="O39" s="26" t="s">
        <v>69</v>
      </c>
      <c r="P39" s="63" t="s">
        <v>70</v>
      </c>
      <c r="Q39" s="63" t="s">
        <v>70</v>
      </c>
      <c r="R39" s="56"/>
      <c r="S39" s="57">
        <f t="shared" ref="S39:S70" si="27">ROUND(J39*0.5+N39*0.5+R39,2)/100</f>
        <v>0.6021</v>
      </c>
      <c r="T39" s="56" t="str">
        <f t="shared" si="22"/>
        <v>否</v>
      </c>
      <c r="U39" s="69">
        <v>2076</v>
      </c>
      <c r="V39" s="70">
        <v>1</v>
      </c>
      <c r="W39" s="69">
        <v>1</v>
      </c>
      <c r="X39" s="70">
        <f t="shared" si="24"/>
        <v>20.94</v>
      </c>
      <c r="Y39" s="77" t="e">
        <f>VLOOKUP(C39,#REF!,9,FALSE)</f>
        <v>#REF!</v>
      </c>
      <c r="Z39" s="77" t="e">
        <f>VLOOKUP($C39,#REF!,3,FALSE)</f>
        <v>#REF!</v>
      </c>
      <c r="AA39" s="78" t="e">
        <f>VLOOKUP($C39,#REF!,4,FALSE)*0.8</f>
        <v>#REF!</v>
      </c>
      <c r="AB39" s="78" t="e">
        <f>VLOOKUP($C39,#REF!,5,FALSE)</f>
        <v>#REF!</v>
      </c>
      <c r="AC39" s="86" t="e">
        <f>VLOOKUP($C39,#REF!,6,FALSE)</f>
        <v>#REF!</v>
      </c>
      <c r="AD39" s="17">
        <v>0.4556</v>
      </c>
      <c r="AE39" s="19" t="e">
        <f t="shared" si="20"/>
        <v>#REF!</v>
      </c>
      <c r="AF39" s="77" t="e">
        <f t="shared" si="3"/>
        <v>#REF!</v>
      </c>
      <c r="AG39" s="77"/>
      <c r="AH39" s="77"/>
      <c r="AI39" s="77"/>
      <c r="AJ39" s="56" t="e">
        <f t="shared" ref="AJ39:AJ70" si="28">IF(X39&gt;(1000-AF39-AI39),X39,X39+AF39+AI39)</f>
        <v>#REF!</v>
      </c>
      <c r="AK39" s="69"/>
      <c r="AL39" s="69"/>
      <c r="AM39" s="95" t="s">
        <v>75</v>
      </c>
      <c r="AN39" s="95" t="s">
        <v>75</v>
      </c>
      <c r="AO39" s="94"/>
      <c r="AP39" s="95"/>
      <c r="AQ39" s="95"/>
      <c r="AR39" s="94">
        <f t="shared" si="23"/>
        <v>0</v>
      </c>
      <c r="AS39" s="97" t="e">
        <f t="shared" ref="AS39:AS70" si="29">IF(AR39&gt;=AJ39,0,X39+AF39+AI39-AR39)</f>
        <v>#REF!</v>
      </c>
      <c r="AT39" s="2" t="e">
        <f t="shared" ref="AT39:AT70" si="30">IF(X39&gt;(1000-AF39-AI39),999999,X39+AF39+AI39)</f>
        <v>#REF!</v>
      </c>
      <c r="AU39" s="2" t="e">
        <f t="shared" si="16"/>
        <v>#REF!</v>
      </c>
      <c r="AV39" s="2" t="e">
        <f t="shared" ref="AV39:AV70" si="31">AS39-AU39</f>
        <v>#REF!</v>
      </c>
    </row>
    <row r="40" s="2" customFormat="1" ht="46" spans="1:48">
      <c r="A40" s="29">
        <v>37</v>
      </c>
      <c r="B40" s="27"/>
      <c r="C40" s="26" t="s">
        <v>173</v>
      </c>
      <c r="D40" s="27" t="s">
        <v>174</v>
      </c>
      <c r="E40" s="46" t="s">
        <v>175</v>
      </c>
      <c r="F40" s="45">
        <f>'[1]2021年度园区有效投入-技术改造'!$I38</f>
        <v>481.22</v>
      </c>
      <c r="G40" s="26" t="s">
        <v>86</v>
      </c>
      <c r="H40" s="27">
        <v>0.7</v>
      </c>
      <c r="I40" s="57">
        <f t="shared" si="18"/>
        <v>60.39</v>
      </c>
      <c r="J40" s="57">
        <f t="shared" si="19"/>
        <v>60.39</v>
      </c>
      <c r="K40" s="58">
        <v>159.09</v>
      </c>
      <c r="L40" s="59">
        <f t="shared" si="21"/>
        <v>1</v>
      </c>
      <c r="M40" s="57">
        <f t="shared" si="25"/>
        <v>65.93</v>
      </c>
      <c r="N40" s="56">
        <f t="shared" si="26"/>
        <v>65.93</v>
      </c>
      <c r="O40" s="26" t="s">
        <v>69</v>
      </c>
      <c r="P40" s="63" t="s">
        <v>70</v>
      </c>
      <c r="Q40" s="63" t="s">
        <v>70</v>
      </c>
      <c r="R40" s="56"/>
      <c r="S40" s="57">
        <f t="shared" si="27"/>
        <v>0.6316</v>
      </c>
      <c r="T40" s="56" t="str">
        <f t="shared" si="22"/>
        <v>否</v>
      </c>
      <c r="U40" s="69" t="s">
        <v>79</v>
      </c>
      <c r="V40" s="70">
        <v>1</v>
      </c>
      <c r="W40" s="69">
        <v>1</v>
      </c>
      <c r="X40" s="70">
        <f t="shared" si="24"/>
        <v>31.05</v>
      </c>
      <c r="Y40" s="77"/>
      <c r="Z40" s="77"/>
      <c r="AA40" s="77"/>
      <c r="AB40" s="77"/>
      <c r="AC40" s="77"/>
      <c r="AD40" s="17">
        <v>0.4556</v>
      </c>
      <c r="AE40" s="19">
        <f t="shared" si="20"/>
        <v>0</v>
      </c>
      <c r="AF40" s="77">
        <f t="shared" si="3"/>
        <v>0</v>
      </c>
      <c r="AG40" s="77"/>
      <c r="AH40" s="77"/>
      <c r="AI40" s="77"/>
      <c r="AJ40" s="56">
        <f t="shared" si="28"/>
        <v>31.05</v>
      </c>
      <c r="AK40" s="69"/>
      <c r="AL40" s="69"/>
      <c r="AM40" s="95" t="s">
        <v>75</v>
      </c>
      <c r="AN40" s="95" t="s">
        <v>75</v>
      </c>
      <c r="AO40" s="94"/>
      <c r="AP40" s="95"/>
      <c r="AQ40" s="95"/>
      <c r="AR40" s="94">
        <f t="shared" si="23"/>
        <v>0</v>
      </c>
      <c r="AS40" s="97">
        <f t="shared" si="29"/>
        <v>31.05</v>
      </c>
      <c r="AT40" s="2">
        <f t="shared" si="30"/>
        <v>31.05</v>
      </c>
      <c r="AU40" s="2">
        <f t="shared" si="16"/>
        <v>31.05</v>
      </c>
      <c r="AV40" s="2">
        <f t="shared" si="31"/>
        <v>0</v>
      </c>
    </row>
    <row r="41" s="2" customFormat="1" ht="61" spans="1:48">
      <c r="A41" s="29">
        <v>38</v>
      </c>
      <c r="B41" s="27"/>
      <c r="C41" s="26" t="s">
        <v>176</v>
      </c>
      <c r="D41" s="27" t="s">
        <v>177</v>
      </c>
      <c r="E41" s="46" t="s">
        <v>178</v>
      </c>
      <c r="F41" s="45">
        <f>'[1]2021年度园区有效投入-技术改造'!$I39</f>
        <v>1573.75</v>
      </c>
      <c r="G41" s="26" t="s">
        <v>86</v>
      </c>
      <c r="H41" s="27">
        <v>0.7</v>
      </c>
      <c r="I41" s="57">
        <f t="shared" si="18"/>
        <v>61.9</v>
      </c>
      <c r="J41" s="57">
        <f t="shared" si="19"/>
        <v>61.9</v>
      </c>
      <c r="K41" s="58">
        <v>8350.79</v>
      </c>
      <c r="L41" s="59">
        <f t="shared" si="21"/>
        <v>0.188455223996772</v>
      </c>
      <c r="M41" s="57">
        <f t="shared" si="25"/>
        <v>61.11</v>
      </c>
      <c r="N41" s="56">
        <f t="shared" si="26"/>
        <v>61.11</v>
      </c>
      <c r="O41" s="26" t="s">
        <v>69</v>
      </c>
      <c r="P41" s="63" t="s">
        <v>70</v>
      </c>
      <c r="Q41" s="63" t="s">
        <v>70</v>
      </c>
      <c r="R41" s="56"/>
      <c r="S41" s="57">
        <f t="shared" si="27"/>
        <v>0.6151</v>
      </c>
      <c r="T41" s="56" t="str">
        <f t="shared" si="22"/>
        <v>是</v>
      </c>
      <c r="U41" s="69">
        <v>3051</v>
      </c>
      <c r="V41" s="70">
        <v>1</v>
      </c>
      <c r="W41" s="69">
        <v>1</v>
      </c>
      <c r="X41" s="70">
        <f t="shared" si="24"/>
        <v>99.47</v>
      </c>
      <c r="Y41" s="77" t="e">
        <f>VLOOKUP(C41,#REF!,9,FALSE)</f>
        <v>#REF!</v>
      </c>
      <c r="Z41" s="77" t="e">
        <f>VLOOKUP($C41,#REF!,3,FALSE)</f>
        <v>#REF!</v>
      </c>
      <c r="AA41" s="78" t="e">
        <f>VLOOKUP($C41,#REF!,4,FALSE)*0.8</f>
        <v>#REF!</v>
      </c>
      <c r="AB41" s="78" t="e">
        <f>VLOOKUP($C41,#REF!,5,FALSE)</f>
        <v>#REF!</v>
      </c>
      <c r="AC41" s="86" t="e">
        <f>VLOOKUP($C41,#REF!,6,FALSE)</f>
        <v>#REF!</v>
      </c>
      <c r="AD41" s="17">
        <v>0.4556</v>
      </c>
      <c r="AE41" s="19" t="e">
        <f t="shared" si="20"/>
        <v>#REF!</v>
      </c>
      <c r="AF41" s="77" t="e">
        <f t="shared" si="3"/>
        <v>#REF!</v>
      </c>
      <c r="AG41" s="77"/>
      <c r="AH41" s="77"/>
      <c r="AI41" s="77"/>
      <c r="AJ41" s="56" t="e">
        <f t="shared" si="28"/>
        <v>#REF!</v>
      </c>
      <c r="AK41" s="69"/>
      <c r="AL41" s="69"/>
      <c r="AM41" s="95" t="s">
        <v>75</v>
      </c>
      <c r="AN41" s="95" t="s">
        <v>75</v>
      </c>
      <c r="AO41" s="94"/>
      <c r="AP41" s="95"/>
      <c r="AQ41" s="95"/>
      <c r="AR41" s="94">
        <f t="shared" si="23"/>
        <v>0</v>
      </c>
      <c r="AS41" s="97" t="e">
        <f t="shared" si="29"/>
        <v>#REF!</v>
      </c>
      <c r="AT41" s="2" t="e">
        <f t="shared" si="30"/>
        <v>#REF!</v>
      </c>
      <c r="AU41" s="2" t="e">
        <f t="shared" si="16"/>
        <v>#REF!</v>
      </c>
      <c r="AV41" s="2" t="e">
        <f t="shared" si="31"/>
        <v>#REF!</v>
      </c>
    </row>
    <row r="42" s="2" customFormat="1" ht="31" spans="1:48">
      <c r="A42" s="29">
        <v>39</v>
      </c>
      <c r="B42" s="27"/>
      <c r="C42" s="26" t="s">
        <v>179</v>
      </c>
      <c r="D42" s="27" t="s">
        <v>180</v>
      </c>
      <c r="E42" s="46" t="s">
        <v>181</v>
      </c>
      <c r="F42" s="45">
        <f>'[1]2021年度园区有效投入-技术改造'!$I40</f>
        <v>4431.53</v>
      </c>
      <c r="G42" s="26" t="s">
        <v>62</v>
      </c>
      <c r="H42" s="27">
        <v>0.8</v>
      </c>
      <c r="I42" s="57">
        <f t="shared" si="18"/>
        <v>65.86</v>
      </c>
      <c r="J42" s="57">
        <f t="shared" si="19"/>
        <v>65.86</v>
      </c>
      <c r="K42" s="58">
        <v>1611</v>
      </c>
      <c r="L42" s="59">
        <f t="shared" si="21"/>
        <v>2.75079453755431</v>
      </c>
      <c r="M42" s="57">
        <f t="shared" si="25"/>
        <v>76.34</v>
      </c>
      <c r="N42" s="56">
        <f t="shared" si="26"/>
        <v>76.34</v>
      </c>
      <c r="O42" s="26" t="s">
        <v>69</v>
      </c>
      <c r="P42" s="63" t="s">
        <v>70</v>
      </c>
      <c r="Q42" s="63" t="s">
        <v>70</v>
      </c>
      <c r="R42" s="56"/>
      <c r="S42" s="57">
        <f t="shared" si="27"/>
        <v>0.711</v>
      </c>
      <c r="T42" s="56" t="str">
        <f t="shared" si="22"/>
        <v>是</v>
      </c>
      <c r="U42" s="69">
        <v>3712</v>
      </c>
      <c r="V42" s="70">
        <v>1</v>
      </c>
      <c r="W42" s="69">
        <v>1</v>
      </c>
      <c r="X42" s="70">
        <f t="shared" si="24"/>
        <v>322.97</v>
      </c>
      <c r="Y42" s="77" t="e">
        <f>VLOOKUP(C42,#REF!,9,FALSE)</f>
        <v>#REF!</v>
      </c>
      <c r="Z42" s="77" t="e">
        <f>VLOOKUP($C42,#REF!,3,FALSE)</f>
        <v>#REF!</v>
      </c>
      <c r="AA42" s="78" t="e">
        <f>VLOOKUP($C42,#REF!,4,FALSE)*0.8</f>
        <v>#REF!</v>
      </c>
      <c r="AB42" s="78" t="e">
        <f>VLOOKUP($C42,#REF!,5,FALSE)</f>
        <v>#REF!</v>
      </c>
      <c r="AC42" s="86" t="e">
        <f>VLOOKUP($C42,#REF!,6,FALSE)</f>
        <v>#REF!</v>
      </c>
      <c r="AD42" s="17">
        <v>0.4556</v>
      </c>
      <c r="AE42" s="19" t="e">
        <f t="shared" si="20"/>
        <v>#REF!</v>
      </c>
      <c r="AF42" s="77" t="e">
        <f t="shared" si="3"/>
        <v>#REF!</v>
      </c>
      <c r="AG42" s="77"/>
      <c r="AH42" s="77"/>
      <c r="AI42" s="77"/>
      <c r="AJ42" s="56" t="e">
        <f t="shared" si="28"/>
        <v>#REF!</v>
      </c>
      <c r="AK42" s="69"/>
      <c r="AL42" s="69"/>
      <c r="AM42" s="95" t="s">
        <v>75</v>
      </c>
      <c r="AN42" s="95" t="s">
        <v>75</v>
      </c>
      <c r="AO42" s="94"/>
      <c r="AP42" s="95"/>
      <c r="AQ42" s="95"/>
      <c r="AR42" s="94">
        <f t="shared" si="23"/>
        <v>0</v>
      </c>
      <c r="AS42" s="97" t="e">
        <f t="shared" si="29"/>
        <v>#REF!</v>
      </c>
      <c r="AT42" s="2" t="e">
        <f t="shared" si="30"/>
        <v>#REF!</v>
      </c>
      <c r="AU42" s="2" t="e">
        <f t="shared" si="16"/>
        <v>#REF!</v>
      </c>
      <c r="AV42" s="2" t="e">
        <f t="shared" si="31"/>
        <v>#REF!</v>
      </c>
    </row>
    <row r="43" s="2" customFormat="1" ht="46" spans="1:48">
      <c r="A43" s="29">
        <v>40</v>
      </c>
      <c r="B43" s="27"/>
      <c r="C43" s="26" t="s">
        <v>182</v>
      </c>
      <c r="D43" s="27" t="s">
        <v>183</v>
      </c>
      <c r="E43" s="46" t="s">
        <v>184</v>
      </c>
      <c r="F43" s="45">
        <f>'[1]2021年度园区有效投入-技术改造'!$I41</f>
        <v>908.59</v>
      </c>
      <c r="G43" s="26" t="s">
        <v>62</v>
      </c>
      <c r="H43" s="27">
        <v>0.8</v>
      </c>
      <c r="I43" s="57">
        <f t="shared" si="18"/>
        <v>60.98</v>
      </c>
      <c r="J43" s="57">
        <f t="shared" si="19"/>
        <v>60.98</v>
      </c>
      <c r="K43" s="58">
        <v>53831.4</v>
      </c>
      <c r="L43" s="59">
        <f t="shared" si="21"/>
        <v>0.0168784389779943</v>
      </c>
      <c r="M43" s="57">
        <f t="shared" si="25"/>
        <v>60.09</v>
      </c>
      <c r="N43" s="56">
        <f t="shared" si="26"/>
        <v>60.09</v>
      </c>
      <c r="O43" s="26" t="s">
        <v>69</v>
      </c>
      <c r="P43" s="63" t="s">
        <v>70</v>
      </c>
      <c r="Q43" s="63" t="s">
        <v>70</v>
      </c>
      <c r="R43" s="56"/>
      <c r="S43" s="57">
        <f t="shared" si="27"/>
        <v>0.6054</v>
      </c>
      <c r="T43" s="56" t="str">
        <f t="shared" si="22"/>
        <v>是</v>
      </c>
      <c r="U43" s="69" t="s">
        <v>79</v>
      </c>
      <c r="V43" s="70">
        <v>0.8</v>
      </c>
      <c r="W43" s="69">
        <v>1</v>
      </c>
      <c r="X43" s="70">
        <f t="shared" si="24"/>
        <v>46.83</v>
      </c>
      <c r="Y43" s="77" t="e">
        <f>VLOOKUP(C43,#REF!,9,FALSE)</f>
        <v>#REF!</v>
      </c>
      <c r="Z43" s="77" t="e">
        <f>VLOOKUP($C43,#REF!,3,FALSE)</f>
        <v>#REF!</v>
      </c>
      <c r="AA43" s="78" t="e">
        <f>VLOOKUP($C43,#REF!,4,FALSE)*0.8</f>
        <v>#REF!</v>
      </c>
      <c r="AB43" s="78" t="e">
        <f>VLOOKUP($C43,#REF!,5,FALSE)</f>
        <v>#REF!</v>
      </c>
      <c r="AC43" s="86" t="e">
        <f>VLOOKUP($C43,#REF!,6,FALSE)</f>
        <v>#REF!</v>
      </c>
      <c r="AD43" s="17">
        <v>0.4556</v>
      </c>
      <c r="AE43" s="19" t="e">
        <f t="shared" si="20"/>
        <v>#REF!</v>
      </c>
      <c r="AF43" s="77" t="e">
        <f t="shared" si="3"/>
        <v>#REF!</v>
      </c>
      <c r="AG43" s="77"/>
      <c r="AH43" s="77"/>
      <c r="AI43" s="77"/>
      <c r="AJ43" s="56" t="e">
        <f t="shared" si="28"/>
        <v>#REF!</v>
      </c>
      <c r="AK43" s="69"/>
      <c r="AL43" s="69"/>
      <c r="AM43" s="95" t="s">
        <v>75</v>
      </c>
      <c r="AN43" s="95" t="s">
        <v>75</v>
      </c>
      <c r="AO43" s="94"/>
      <c r="AP43" s="95"/>
      <c r="AQ43" s="95"/>
      <c r="AR43" s="94">
        <f t="shared" si="23"/>
        <v>0</v>
      </c>
      <c r="AS43" s="97" t="e">
        <f t="shared" si="29"/>
        <v>#REF!</v>
      </c>
      <c r="AT43" s="2" t="e">
        <f t="shared" si="30"/>
        <v>#REF!</v>
      </c>
      <c r="AU43" s="2" t="e">
        <f t="shared" si="16"/>
        <v>#REF!</v>
      </c>
      <c r="AV43" s="2" t="e">
        <f t="shared" si="31"/>
        <v>#REF!</v>
      </c>
    </row>
    <row r="44" s="2" customFormat="1" ht="46" spans="1:48">
      <c r="A44" s="29">
        <v>41</v>
      </c>
      <c r="B44" s="27"/>
      <c r="C44" s="26" t="s">
        <v>185</v>
      </c>
      <c r="D44" s="27" t="s">
        <v>186</v>
      </c>
      <c r="E44" s="46" t="s">
        <v>187</v>
      </c>
      <c r="F44" s="45">
        <f>'[1]2021年度园区有效投入-技术改造'!$I42</f>
        <v>4273.97</v>
      </c>
      <c r="G44" s="26" t="s">
        <v>86</v>
      </c>
      <c r="H44" s="27">
        <v>0.7</v>
      </c>
      <c r="I44" s="57">
        <f t="shared" si="18"/>
        <v>65.65</v>
      </c>
      <c r="J44" s="57">
        <f t="shared" si="19"/>
        <v>65.65</v>
      </c>
      <c r="K44" s="58">
        <v>2269</v>
      </c>
      <c r="L44" s="59">
        <f t="shared" si="21"/>
        <v>1.88363596297929</v>
      </c>
      <c r="M44" s="57">
        <f t="shared" si="25"/>
        <v>71.18</v>
      </c>
      <c r="N44" s="56">
        <f t="shared" si="26"/>
        <v>71.18</v>
      </c>
      <c r="O44" s="26" t="s">
        <v>69</v>
      </c>
      <c r="P44" s="63" t="s">
        <v>70</v>
      </c>
      <c r="Q44" s="63" t="s">
        <v>70</v>
      </c>
      <c r="R44" s="56"/>
      <c r="S44" s="57">
        <f t="shared" si="27"/>
        <v>0.6842</v>
      </c>
      <c r="T44" s="56" t="str">
        <f t="shared" si="22"/>
        <v>是</v>
      </c>
      <c r="U44" s="69">
        <v>4098</v>
      </c>
      <c r="V44" s="70">
        <v>1</v>
      </c>
      <c r="W44" s="69">
        <v>1</v>
      </c>
      <c r="X44" s="70">
        <f t="shared" si="24"/>
        <v>293.78</v>
      </c>
      <c r="Y44" s="77" t="e">
        <f>VLOOKUP(C44,#REF!,9,FALSE)</f>
        <v>#REF!</v>
      </c>
      <c r="Z44" s="77" t="e">
        <f>VLOOKUP($C44,#REF!,3,FALSE)</f>
        <v>#REF!</v>
      </c>
      <c r="AA44" s="78" t="e">
        <f>VLOOKUP($C44,#REF!,4,FALSE)*0.8</f>
        <v>#REF!</v>
      </c>
      <c r="AB44" s="78" t="e">
        <f>VLOOKUP($C44,#REF!,5,FALSE)</f>
        <v>#REF!</v>
      </c>
      <c r="AC44" s="86" t="e">
        <f>VLOOKUP($C44,#REF!,6,FALSE)</f>
        <v>#REF!</v>
      </c>
      <c r="AD44" s="17">
        <v>0.4556</v>
      </c>
      <c r="AE44" s="19" t="e">
        <f t="shared" si="20"/>
        <v>#REF!</v>
      </c>
      <c r="AF44" s="77" t="e">
        <f t="shared" si="3"/>
        <v>#REF!</v>
      </c>
      <c r="AG44" s="77"/>
      <c r="AH44" s="77"/>
      <c r="AI44" s="77"/>
      <c r="AJ44" s="56" t="e">
        <f t="shared" si="28"/>
        <v>#REF!</v>
      </c>
      <c r="AK44" s="69"/>
      <c r="AL44" s="69"/>
      <c r="AM44" s="95" t="s">
        <v>75</v>
      </c>
      <c r="AN44" s="95" t="s">
        <v>75</v>
      </c>
      <c r="AO44" s="94"/>
      <c r="AP44" s="95"/>
      <c r="AQ44" s="95"/>
      <c r="AR44" s="94">
        <f t="shared" si="23"/>
        <v>0</v>
      </c>
      <c r="AS44" s="97" t="e">
        <f t="shared" si="29"/>
        <v>#REF!</v>
      </c>
      <c r="AT44" s="2" t="e">
        <f t="shared" si="30"/>
        <v>#REF!</v>
      </c>
      <c r="AU44" s="2" t="e">
        <f t="shared" ref="AU44:AU75" si="32">AJ44-AR44</f>
        <v>#REF!</v>
      </c>
      <c r="AV44" s="2" t="e">
        <f t="shared" si="31"/>
        <v>#REF!</v>
      </c>
    </row>
    <row r="45" s="2" customFormat="1" ht="46" spans="1:48">
      <c r="A45" s="29">
        <v>42</v>
      </c>
      <c r="B45" s="27"/>
      <c r="C45" s="26" t="s">
        <v>188</v>
      </c>
      <c r="D45" s="27" t="s">
        <v>189</v>
      </c>
      <c r="E45" s="46" t="s">
        <v>190</v>
      </c>
      <c r="F45" s="45">
        <f>'[1]2021年度园区有效投入-技术改造'!$I43</f>
        <v>2099.58</v>
      </c>
      <c r="G45" s="26" t="s">
        <v>62</v>
      </c>
      <c r="H45" s="27">
        <v>0.8</v>
      </c>
      <c r="I45" s="57">
        <f t="shared" si="18"/>
        <v>62.63</v>
      </c>
      <c r="J45" s="57">
        <f t="shared" si="19"/>
        <v>62.63</v>
      </c>
      <c r="K45" s="58">
        <v>38413.65</v>
      </c>
      <c r="L45" s="59">
        <f t="shared" si="21"/>
        <v>0.0546571335970417</v>
      </c>
      <c r="M45" s="57">
        <f t="shared" si="25"/>
        <v>60.31</v>
      </c>
      <c r="N45" s="56">
        <f t="shared" si="26"/>
        <v>60.31</v>
      </c>
      <c r="O45" s="26" t="s">
        <v>69</v>
      </c>
      <c r="P45" s="63" t="s">
        <v>70</v>
      </c>
      <c r="Q45" s="63" t="s">
        <v>70</v>
      </c>
      <c r="R45" s="56"/>
      <c r="S45" s="57">
        <f t="shared" si="27"/>
        <v>0.6147</v>
      </c>
      <c r="T45" s="56" t="str">
        <f t="shared" si="22"/>
        <v>是</v>
      </c>
      <c r="U45" s="69">
        <v>2650</v>
      </c>
      <c r="V45" s="70">
        <v>1</v>
      </c>
      <c r="W45" s="69">
        <v>1</v>
      </c>
      <c r="X45" s="70">
        <f t="shared" si="24"/>
        <v>136.84</v>
      </c>
      <c r="Y45" s="77" t="e">
        <f>VLOOKUP(C45,#REF!,9,FALSE)</f>
        <v>#REF!</v>
      </c>
      <c r="Z45" s="77" t="e">
        <f>VLOOKUP($C45,#REF!,3,FALSE)</f>
        <v>#REF!</v>
      </c>
      <c r="AA45" s="78" t="e">
        <f>VLOOKUP($C45,#REF!,4,FALSE)*0.8</f>
        <v>#REF!</v>
      </c>
      <c r="AB45" s="78" t="e">
        <f>VLOOKUP($C45,#REF!,5,FALSE)</f>
        <v>#REF!</v>
      </c>
      <c r="AC45" s="86" t="e">
        <f>VLOOKUP($C45,#REF!,6,FALSE)</f>
        <v>#REF!</v>
      </c>
      <c r="AD45" s="17">
        <v>0.4556</v>
      </c>
      <c r="AE45" s="19" t="e">
        <f t="shared" si="20"/>
        <v>#REF!</v>
      </c>
      <c r="AF45" s="77" t="e">
        <f t="shared" si="3"/>
        <v>#REF!</v>
      </c>
      <c r="AG45" s="77"/>
      <c r="AH45" s="77"/>
      <c r="AI45" s="77"/>
      <c r="AJ45" s="56" t="e">
        <f t="shared" si="28"/>
        <v>#REF!</v>
      </c>
      <c r="AK45" s="69"/>
      <c r="AL45" s="69"/>
      <c r="AM45" s="95">
        <v>194.5</v>
      </c>
      <c r="AN45" s="95" t="s">
        <v>75</v>
      </c>
      <c r="AO45" s="94"/>
      <c r="AP45" s="95"/>
      <c r="AQ45" s="95"/>
      <c r="AR45" s="94">
        <f t="shared" si="23"/>
        <v>194.5</v>
      </c>
      <c r="AS45" s="97" t="e">
        <f t="shared" si="29"/>
        <v>#REF!</v>
      </c>
      <c r="AT45" s="2" t="e">
        <f t="shared" si="30"/>
        <v>#REF!</v>
      </c>
      <c r="AU45" s="2" t="e">
        <f t="shared" si="32"/>
        <v>#REF!</v>
      </c>
      <c r="AV45" s="2" t="e">
        <f t="shared" si="31"/>
        <v>#REF!</v>
      </c>
    </row>
    <row r="46" s="2" customFormat="1" ht="46" spans="1:48">
      <c r="A46" s="29">
        <v>43</v>
      </c>
      <c r="B46" s="27"/>
      <c r="C46" s="30" t="s">
        <v>191</v>
      </c>
      <c r="D46" s="27" t="s">
        <v>192</v>
      </c>
      <c r="E46" s="46" t="s">
        <v>193</v>
      </c>
      <c r="F46" s="45">
        <f>'[1]2021年度园区有效投入-技术改造'!$I44</f>
        <v>232.18</v>
      </c>
      <c r="G46" s="26" t="s">
        <v>62</v>
      </c>
      <c r="H46" s="27">
        <v>0.8</v>
      </c>
      <c r="I46" s="57">
        <f t="shared" si="18"/>
        <v>60.04</v>
      </c>
      <c r="J46" s="57">
        <f t="shared" si="19"/>
        <v>60.04</v>
      </c>
      <c r="K46" s="58">
        <v>1334</v>
      </c>
      <c r="L46" s="59">
        <f t="shared" si="21"/>
        <v>0.174047976011994</v>
      </c>
      <c r="M46" s="57">
        <f t="shared" si="25"/>
        <v>61.02</v>
      </c>
      <c r="N46" s="56">
        <f t="shared" si="26"/>
        <v>61.02</v>
      </c>
      <c r="O46" s="26" t="s">
        <v>69</v>
      </c>
      <c r="P46" s="63" t="s">
        <v>70</v>
      </c>
      <c r="Q46" s="63" t="s">
        <v>70</v>
      </c>
      <c r="R46" s="56"/>
      <c r="S46" s="57">
        <f t="shared" si="27"/>
        <v>0.6053</v>
      </c>
      <c r="T46" s="56" t="str">
        <f t="shared" si="22"/>
        <v>否</v>
      </c>
      <c r="U46" s="69" t="s">
        <v>79</v>
      </c>
      <c r="V46" s="70">
        <v>1</v>
      </c>
      <c r="W46" s="69">
        <v>1</v>
      </c>
      <c r="X46" s="70">
        <f t="shared" si="24"/>
        <v>14.96</v>
      </c>
      <c r="Y46" s="77"/>
      <c r="Z46" s="77"/>
      <c r="AA46" s="77"/>
      <c r="AB46" s="77"/>
      <c r="AC46" s="77"/>
      <c r="AD46" s="17">
        <v>0.4556</v>
      </c>
      <c r="AE46" s="19">
        <f t="shared" si="20"/>
        <v>0</v>
      </c>
      <c r="AF46" s="77">
        <f t="shared" si="3"/>
        <v>0</v>
      </c>
      <c r="AG46" s="77"/>
      <c r="AH46" s="77"/>
      <c r="AI46" s="77"/>
      <c r="AJ46" s="56">
        <f t="shared" si="28"/>
        <v>14.96</v>
      </c>
      <c r="AK46" s="69"/>
      <c r="AL46" s="69"/>
      <c r="AM46" s="95" t="s">
        <v>75</v>
      </c>
      <c r="AN46" s="95" t="s">
        <v>75</v>
      </c>
      <c r="AO46" s="94"/>
      <c r="AP46" s="95"/>
      <c r="AQ46" s="95"/>
      <c r="AR46" s="94">
        <f t="shared" si="23"/>
        <v>0</v>
      </c>
      <c r="AS46" s="97">
        <f t="shared" si="29"/>
        <v>14.96</v>
      </c>
      <c r="AT46" s="2">
        <f t="shared" si="30"/>
        <v>14.96</v>
      </c>
      <c r="AU46" s="2">
        <f t="shared" si="32"/>
        <v>14.96</v>
      </c>
      <c r="AV46" s="2">
        <f t="shared" si="31"/>
        <v>0</v>
      </c>
    </row>
    <row r="47" s="2" customFormat="1" ht="46" spans="1:48">
      <c r="A47" s="29">
        <v>44</v>
      </c>
      <c r="B47" s="27"/>
      <c r="C47" s="26" t="s">
        <v>194</v>
      </c>
      <c r="D47" s="27" t="s">
        <v>195</v>
      </c>
      <c r="E47" s="46" t="s">
        <v>196</v>
      </c>
      <c r="F47" s="45">
        <f>'[1]2021年度园区有效投入-技术改造'!$I45</f>
        <v>1578.63</v>
      </c>
      <c r="G47" s="26" t="s">
        <v>62</v>
      </c>
      <c r="H47" s="27">
        <v>0.8</v>
      </c>
      <c r="I47" s="57">
        <f t="shared" ref="I47:I78" si="33">ROUND(($F47*$F$162-F$161)/(F$160*$F$162-F$161)*100,2)</f>
        <v>61.91</v>
      </c>
      <c r="J47" s="57">
        <f t="shared" ref="J47:J78" si="34">I47</f>
        <v>61.91</v>
      </c>
      <c r="K47" s="58">
        <v>78350.72</v>
      </c>
      <c r="L47" s="59">
        <f t="shared" si="21"/>
        <v>0.0201482513498281</v>
      </c>
      <c r="M47" s="57">
        <f t="shared" si="25"/>
        <v>60.11</v>
      </c>
      <c r="N47" s="56">
        <f t="shared" si="26"/>
        <v>60.11</v>
      </c>
      <c r="O47" s="26" t="s">
        <v>69</v>
      </c>
      <c r="P47" s="63" t="s">
        <v>70</v>
      </c>
      <c r="Q47" s="63" t="s">
        <v>70</v>
      </c>
      <c r="R47" s="56"/>
      <c r="S47" s="57">
        <f t="shared" si="27"/>
        <v>0.6101</v>
      </c>
      <c r="T47" s="56" t="str">
        <f t="shared" si="22"/>
        <v>是</v>
      </c>
      <c r="U47" s="69">
        <v>3432</v>
      </c>
      <c r="V47" s="70">
        <v>1</v>
      </c>
      <c r="W47" s="69">
        <v>1</v>
      </c>
      <c r="X47" s="70">
        <f t="shared" si="24"/>
        <v>102.31</v>
      </c>
      <c r="Y47" s="77" t="e">
        <f>VLOOKUP(C47,#REF!,9,FALSE)</f>
        <v>#REF!</v>
      </c>
      <c r="Z47" s="77" t="e">
        <f>VLOOKUP($C47,#REF!,3,FALSE)</f>
        <v>#REF!</v>
      </c>
      <c r="AA47" s="78" t="e">
        <f>VLOOKUP($C47,#REF!,4,FALSE)*0.8</f>
        <v>#REF!</v>
      </c>
      <c r="AB47" s="78" t="e">
        <f>VLOOKUP($C47,#REF!,5,FALSE)</f>
        <v>#REF!</v>
      </c>
      <c r="AC47" s="86" t="e">
        <f>VLOOKUP($C47,#REF!,6,FALSE)</f>
        <v>#REF!</v>
      </c>
      <c r="AD47" s="17">
        <v>0.4556</v>
      </c>
      <c r="AE47" s="19" t="e">
        <f t="shared" si="20"/>
        <v>#REF!</v>
      </c>
      <c r="AF47" s="77" t="e">
        <f t="shared" si="3"/>
        <v>#REF!</v>
      </c>
      <c r="AG47" s="77"/>
      <c r="AH47" s="77"/>
      <c r="AI47" s="77"/>
      <c r="AJ47" s="56" t="e">
        <f t="shared" si="28"/>
        <v>#REF!</v>
      </c>
      <c r="AK47" s="69"/>
      <c r="AL47" s="69"/>
      <c r="AM47" s="95" t="s">
        <v>75</v>
      </c>
      <c r="AN47" s="95">
        <v>1</v>
      </c>
      <c r="AO47" s="94"/>
      <c r="AP47" s="95"/>
      <c r="AQ47" s="95"/>
      <c r="AR47" s="94">
        <f t="shared" si="23"/>
        <v>1</v>
      </c>
      <c r="AS47" s="97" t="e">
        <f t="shared" si="29"/>
        <v>#REF!</v>
      </c>
      <c r="AT47" s="2" t="e">
        <f t="shared" si="30"/>
        <v>#REF!</v>
      </c>
      <c r="AU47" s="2" t="e">
        <f t="shared" si="32"/>
        <v>#REF!</v>
      </c>
      <c r="AV47" s="2" t="e">
        <f t="shared" si="31"/>
        <v>#REF!</v>
      </c>
    </row>
    <row r="48" s="2" customFormat="1" ht="61" spans="1:48">
      <c r="A48" s="29">
        <v>45</v>
      </c>
      <c r="B48" s="27"/>
      <c r="C48" s="26" t="s">
        <v>197</v>
      </c>
      <c r="D48" s="27" t="s">
        <v>198</v>
      </c>
      <c r="E48" s="46" t="s">
        <v>199</v>
      </c>
      <c r="F48" s="45">
        <f>'[1]2021年度园区有效投入-技术改造'!$I46</f>
        <v>2895.11</v>
      </c>
      <c r="G48" s="26" t="s">
        <v>90</v>
      </c>
      <c r="H48" s="27">
        <v>0.6</v>
      </c>
      <c r="I48" s="57">
        <f t="shared" si="33"/>
        <v>63.73</v>
      </c>
      <c r="J48" s="57">
        <f t="shared" si="34"/>
        <v>63.73</v>
      </c>
      <c r="K48" s="58">
        <v>6542.24</v>
      </c>
      <c r="L48" s="59">
        <f t="shared" si="21"/>
        <v>0.442525801560322</v>
      </c>
      <c r="M48" s="57">
        <f t="shared" si="25"/>
        <v>62.62</v>
      </c>
      <c r="N48" s="56">
        <f t="shared" si="26"/>
        <v>62.62</v>
      </c>
      <c r="O48" s="26" t="s">
        <v>69</v>
      </c>
      <c r="P48" s="63" t="s">
        <v>70</v>
      </c>
      <c r="Q48" s="63" t="s">
        <v>70</v>
      </c>
      <c r="R48" s="56"/>
      <c r="S48" s="57">
        <f t="shared" si="27"/>
        <v>0.6318</v>
      </c>
      <c r="T48" s="56" t="str">
        <f t="shared" si="22"/>
        <v>是</v>
      </c>
      <c r="U48" s="69">
        <v>6462</v>
      </c>
      <c r="V48" s="70">
        <v>1</v>
      </c>
      <c r="W48" s="69">
        <v>1</v>
      </c>
      <c r="X48" s="70">
        <f t="shared" si="24"/>
        <v>181.07</v>
      </c>
      <c r="Y48" s="77"/>
      <c r="Z48" s="77"/>
      <c r="AA48" s="77"/>
      <c r="AB48" s="77"/>
      <c r="AC48" s="77"/>
      <c r="AD48" s="17">
        <v>0.4556</v>
      </c>
      <c r="AE48" s="19">
        <f t="shared" si="20"/>
        <v>0</v>
      </c>
      <c r="AF48" s="77">
        <f t="shared" si="3"/>
        <v>0</v>
      </c>
      <c r="AG48" s="77"/>
      <c r="AH48" s="77"/>
      <c r="AI48" s="77"/>
      <c r="AJ48" s="56">
        <f t="shared" si="28"/>
        <v>181.07</v>
      </c>
      <c r="AK48" s="69"/>
      <c r="AL48" s="69"/>
      <c r="AM48" s="95" t="s">
        <v>75</v>
      </c>
      <c r="AN48" s="95" t="s">
        <v>75</v>
      </c>
      <c r="AO48" s="94"/>
      <c r="AP48" s="95"/>
      <c r="AQ48" s="95"/>
      <c r="AR48" s="94">
        <f t="shared" si="23"/>
        <v>0</v>
      </c>
      <c r="AS48" s="97">
        <f t="shared" si="29"/>
        <v>181.07</v>
      </c>
      <c r="AT48" s="2">
        <f t="shared" si="30"/>
        <v>181.07</v>
      </c>
      <c r="AU48" s="2">
        <f t="shared" si="32"/>
        <v>181.07</v>
      </c>
      <c r="AV48" s="2">
        <f t="shared" si="31"/>
        <v>0</v>
      </c>
    </row>
    <row r="49" s="2" customFormat="1" ht="61" spans="1:48">
      <c r="A49" s="29">
        <v>46</v>
      </c>
      <c r="B49" s="27"/>
      <c r="C49" s="26" t="s">
        <v>200</v>
      </c>
      <c r="D49" s="27" t="s">
        <v>201</v>
      </c>
      <c r="E49" s="46" t="s">
        <v>202</v>
      </c>
      <c r="F49" s="45">
        <f>'[1]2021年度园区有效投入-技术改造'!$I47</f>
        <v>1086.9</v>
      </c>
      <c r="G49" s="26" t="s">
        <v>86</v>
      </c>
      <c r="H49" s="27">
        <v>0.7</v>
      </c>
      <c r="I49" s="57">
        <f t="shared" si="33"/>
        <v>61.23</v>
      </c>
      <c r="J49" s="57">
        <f t="shared" si="34"/>
        <v>61.23</v>
      </c>
      <c r="K49" s="58">
        <v>9687.05</v>
      </c>
      <c r="L49" s="59">
        <f t="shared" si="21"/>
        <v>0.112201340965516</v>
      </c>
      <c r="M49" s="57">
        <f t="shared" si="25"/>
        <v>60.66</v>
      </c>
      <c r="N49" s="56">
        <f t="shared" si="26"/>
        <v>60.66</v>
      </c>
      <c r="O49" s="26" t="s">
        <v>69</v>
      </c>
      <c r="P49" s="63" t="s">
        <v>70</v>
      </c>
      <c r="Q49" s="63" t="s">
        <v>70</v>
      </c>
      <c r="R49" s="56"/>
      <c r="S49" s="57">
        <f t="shared" si="27"/>
        <v>0.6095</v>
      </c>
      <c r="T49" s="56" t="str">
        <f t="shared" si="22"/>
        <v>是</v>
      </c>
      <c r="U49" s="69" t="s">
        <v>79</v>
      </c>
      <c r="V49" s="70">
        <v>0.8</v>
      </c>
      <c r="W49" s="69">
        <v>1</v>
      </c>
      <c r="X49" s="70">
        <f t="shared" si="24"/>
        <v>54.57</v>
      </c>
      <c r="Y49" s="77"/>
      <c r="Z49" s="77"/>
      <c r="AA49" s="77"/>
      <c r="AB49" s="77"/>
      <c r="AC49" s="77"/>
      <c r="AD49" s="17">
        <v>0.4556</v>
      </c>
      <c r="AE49" s="19">
        <f t="shared" si="20"/>
        <v>0</v>
      </c>
      <c r="AF49" s="77">
        <f t="shared" si="3"/>
        <v>0</v>
      </c>
      <c r="AG49" s="77"/>
      <c r="AH49" s="77"/>
      <c r="AI49" s="77"/>
      <c r="AJ49" s="56">
        <f t="shared" si="28"/>
        <v>54.57</v>
      </c>
      <c r="AK49" s="69"/>
      <c r="AL49" s="69"/>
      <c r="AM49" s="95" t="s">
        <v>75</v>
      </c>
      <c r="AN49" s="95" t="s">
        <v>75</v>
      </c>
      <c r="AO49" s="94"/>
      <c r="AP49" s="95"/>
      <c r="AQ49" s="95"/>
      <c r="AR49" s="94">
        <f t="shared" si="23"/>
        <v>0</v>
      </c>
      <c r="AS49" s="97">
        <f t="shared" si="29"/>
        <v>54.57</v>
      </c>
      <c r="AT49" s="2">
        <f t="shared" si="30"/>
        <v>54.57</v>
      </c>
      <c r="AU49" s="2">
        <f t="shared" si="32"/>
        <v>54.57</v>
      </c>
      <c r="AV49" s="2">
        <f t="shared" si="31"/>
        <v>0</v>
      </c>
    </row>
    <row r="50" s="2" customFormat="1" ht="46" spans="1:48">
      <c r="A50" s="29">
        <v>47</v>
      </c>
      <c r="B50" s="27"/>
      <c r="C50" s="26" t="s">
        <v>203</v>
      </c>
      <c r="D50" s="27" t="s">
        <v>204</v>
      </c>
      <c r="E50" s="46" t="s">
        <v>205</v>
      </c>
      <c r="F50" s="45">
        <f>'[1]2021年度园区有效投入-技术改造'!$I48</f>
        <v>251.41</v>
      </c>
      <c r="G50" s="26" t="s">
        <v>86</v>
      </c>
      <c r="H50" s="27">
        <v>0.7</v>
      </c>
      <c r="I50" s="57">
        <f t="shared" si="33"/>
        <v>60.07</v>
      </c>
      <c r="J50" s="57">
        <f t="shared" si="34"/>
        <v>60.07</v>
      </c>
      <c r="K50" s="58">
        <v>9451.42</v>
      </c>
      <c r="L50" s="59">
        <f t="shared" si="21"/>
        <v>0.0266002357317736</v>
      </c>
      <c r="M50" s="57">
        <f t="shared" si="25"/>
        <v>60.15</v>
      </c>
      <c r="N50" s="56">
        <f t="shared" si="26"/>
        <v>60.15</v>
      </c>
      <c r="O50" s="26" t="s">
        <v>69</v>
      </c>
      <c r="P50" s="63" t="s">
        <v>70</v>
      </c>
      <c r="Q50" s="63" t="s">
        <v>70</v>
      </c>
      <c r="R50" s="56"/>
      <c r="S50" s="57">
        <f t="shared" si="27"/>
        <v>0.6011</v>
      </c>
      <c r="T50" s="56" t="str">
        <f t="shared" si="22"/>
        <v>否</v>
      </c>
      <c r="U50" s="69" t="s">
        <v>79</v>
      </c>
      <c r="V50" s="70">
        <v>1</v>
      </c>
      <c r="W50" s="69">
        <v>1</v>
      </c>
      <c r="X50" s="70">
        <f t="shared" si="24"/>
        <v>15.61</v>
      </c>
      <c r="Y50" s="77"/>
      <c r="Z50" s="77"/>
      <c r="AA50" s="77"/>
      <c r="AB50" s="77"/>
      <c r="AC50" s="77"/>
      <c r="AD50" s="17">
        <v>0.4556</v>
      </c>
      <c r="AE50" s="19">
        <f t="shared" si="20"/>
        <v>0</v>
      </c>
      <c r="AF50" s="77">
        <f t="shared" si="3"/>
        <v>0</v>
      </c>
      <c r="AG50" s="77"/>
      <c r="AH50" s="77"/>
      <c r="AI50" s="77"/>
      <c r="AJ50" s="56">
        <f t="shared" si="28"/>
        <v>15.61</v>
      </c>
      <c r="AK50" s="69"/>
      <c r="AL50" s="69"/>
      <c r="AM50" s="95" t="s">
        <v>75</v>
      </c>
      <c r="AN50" s="95" t="s">
        <v>75</v>
      </c>
      <c r="AO50" s="94"/>
      <c r="AP50" s="95"/>
      <c r="AQ50" s="95"/>
      <c r="AR50" s="94">
        <f t="shared" si="23"/>
        <v>0</v>
      </c>
      <c r="AS50" s="97">
        <f t="shared" si="29"/>
        <v>15.61</v>
      </c>
      <c r="AT50" s="2">
        <f t="shared" si="30"/>
        <v>15.61</v>
      </c>
      <c r="AU50" s="2">
        <f t="shared" si="32"/>
        <v>15.61</v>
      </c>
      <c r="AV50" s="2">
        <f t="shared" si="31"/>
        <v>0</v>
      </c>
    </row>
    <row r="51" s="2" customFormat="1" ht="61" spans="1:48">
      <c r="A51" s="29">
        <v>48</v>
      </c>
      <c r="B51" s="27"/>
      <c r="C51" s="26" t="s">
        <v>206</v>
      </c>
      <c r="D51" s="27" t="s">
        <v>207</v>
      </c>
      <c r="E51" s="46" t="s">
        <v>208</v>
      </c>
      <c r="F51" s="45">
        <f>'[1]2021年度园区有效投入-技术改造'!$I49</f>
        <v>622.06</v>
      </c>
      <c r="G51" s="26" t="s">
        <v>62</v>
      </c>
      <c r="H51" s="27">
        <v>0.8</v>
      </c>
      <c r="I51" s="57">
        <f t="shared" si="33"/>
        <v>60.58</v>
      </c>
      <c r="J51" s="57">
        <f t="shared" si="34"/>
        <v>60.58</v>
      </c>
      <c r="K51" s="58">
        <v>7504.7</v>
      </c>
      <c r="L51" s="59">
        <f t="shared" si="21"/>
        <v>0.0828893893160286</v>
      </c>
      <c r="M51" s="57">
        <f t="shared" si="25"/>
        <v>60.48</v>
      </c>
      <c r="N51" s="56">
        <f t="shared" si="26"/>
        <v>60.48</v>
      </c>
      <c r="O51" s="26" t="s">
        <v>69</v>
      </c>
      <c r="P51" s="63" t="s">
        <v>70</v>
      </c>
      <c r="Q51" s="63" t="s">
        <v>70</v>
      </c>
      <c r="R51" s="56"/>
      <c r="S51" s="57">
        <f t="shared" si="27"/>
        <v>0.6053</v>
      </c>
      <c r="T51" s="56" t="str">
        <f t="shared" si="22"/>
        <v>是</v>
      </c>
      <c r="U51" s="69" t="s">
        <v>79</v>
      </c>
      <c r="V51" s="70">
        <v>0.8</v>
      </c>
      <c r="W51" s="69">
        <v>1</v>
      </c>
      <c r="X51" s="70">
        <f t="shared" si="24"/>
        <v>32.06</v>
      </c>
      <c r="Y51" s="77"/>
      <c r="Z51" s="77"/>
      <c r="AA51" s="77"/>
      <c r="AB51" s="77"/>
      <c r="AC51" s="77"/>
      <c r="AD51" s="17">
        <v>0.4556</v>
      </c>
      <c r="AE51" s="19">
        <f t="shared" si="20"/>
        <v>0</v>
      </c>
      <c r="AF51" s="77">
        <f t="shared" si="3"/>
        <v>0</v>
      </c>
      <c r="AG51" s="77"/>
      <c r="AH51" s="77"/>
      <c r="AI51" s="77"/>
      <c r="AJ51" s="56">
        <f t="shared" si="28"/>
        <v>32.06</v>
      </c>
      <c r="AK51" s="69"/>
      <c r="AL51" s="69"/>
      <c r="AM51" s="95" t="s">
        <v>75</v>
      </c>
      <c r="AN51" s="95" t="s">
        <v>75</v>
      </c>
      <c r="AO51" s="94"/>
      <c r="AP51" s="95"/>
      <c r="AQ51" s="95"/>
      <c r="AR51" s="94">
        <f t="shared" si="23"/>
        <v>0</v>
      </c>
      <c r="AS51" s="97">
        <f t="shared" si="29"/>
        <v>32.06</v>
      </c>
      <c r="AT51" s="2">
        <f t="shared" si="30"/>
        <v>32.06</v>
      </c>
      <c r="AU51" s="2">
        <f t="shared" si="32"/>
        <v>32.06</v>
      </c>
      <c r="AV51" s="2">
        <f t="shared" si="31"/>
        <v>0</v>
      </c>
    </row>
    <row r="52" s="2" customFormat="1" ht="61" spans="1:48">
      <c r="A52" s="29">
        <v>49</v>
      </c>
      <c r="B52" s="27"/>
      <c r="C52" s="26" t="s">
        <v>209</v>
      </c>
      <c r="D52" s="27" t="s">
        <v>210</v>
      </c>
      <c r="E52" s="46" t="s">
        <v>211</v>
      </c>
      <c r="F52" s="45">
        <f>'[1]2021年度园区有效投入-技术改造'!$I50</f>
        <v>4117.75</v>
      </c>
      <c r="G52" s="26" t="s">
        <v>62</v>
      </c>
      <c r="H52" s="27">
        <v>0.8</v>
      </c>
      <c r="I52" s="57">
        <f t="shared" si="33"/>
        <v>65.43</v>
      </c>
      <c r="J52" s="57">
        <f t="shared" si="34"/>
        <v>65.43</v>
      </c>
      <c r="K52" s="58">
        <v>11716.06</v>
      </c>
      <c r="L52" s="59">
        <f t="shared" si="21"/>
        <v>0.35146201026625</v>
      </c>
      <c r="M52" s="57">
        <f t="shared" si="25"/>
        <v>62.08</v>
      </c>
      <c r="N52" s="56">
        <f t="shared" si="26"/>
        <v>62.08</v>
      </c>
      <c r="O52" s="26" t="s">
        <v>69</v>
      </c>
      <c r="P52" s="63" t="s">
        <v>70</v>
      </c>
      <c r="Q52" s="63" t="s">
        <v>70</v>
      </c>
      <c r="R52" s="56"/>
      <c r="S52" s="57">
        <f t="shared" si="27"/>
        <v>0.6376</v>
      </c>
      <c r="T52" s="56" t="str">
        <f t="shared" si="22"/>
        <v>是</v>
      </c>
      <c r="U52" s="69">
        <v>612</v>
      </c>
      <c r="V52" s="70">
        <v>1</v>
      </c>
      <c r="W52" s="69">
        <v>1</v>
      </c>
      <c r="X52" s="70">
        <f t="shared" si="24"/>
        <v>275.92</v>
      </c>
      <c r="Y52" s="77"/>
      <c r="Z52" s="77"/>
      <c r="AA52" s="77"/>
      <c r="AB52" s="77"/>
      <c r="AC52" s="77"/>
      <c r="AD52" s="17">
        <v>0.4556</v>
      </c>
      <c r="AE52" s="19">
        <f t="shared" si="20"/>
        <v>0</v>
      </c>
      <c r="AF52" s="77">
        <f t="shared" si="3"/>
        <v>0</v>
      </c>
      <c r="AG52" s="77"/>
      <c r="AH52" s="77"/>
      <c r="AI52" s="77"/>
      <c r="AJ52" s="56">
        <f t="shared" si="28"/>
        <v>275.92</v>
      </c>
      <c r="AK52" s="69"/>
      <c r="AL52" s="69"/>
      <c r="AM52" s="95" t="s">
        <v>75</v>
      </c>
      <c r="AN52" s="95" t="s">
        <v>75</v>
      </c>
      <c r="AO52" s="94"/>
      <c r="AP52" s="95"/>
      <c r="AQ52" s="95"/>
      <c r="AR52" s="94">
        <f t="shared" si="23"/>
        <v>0</v>
      </c>
      <c r="AS52" s="97">
        <f t="shared" si="29"/>
        <v>275.92</v>
      </c>
      <c r="AT52" s="2">
        <f t="shared" si="30"/>
        <v>275.92</v>
      </c>
      <c r="AU52" s="2">
        <f t="shared" si="32"/>
        <v>275.92</v>
      </c>
      <c r="AV52" s="2">
        <f t="shared" si="31"/>
        <v>0</v>
      </c>
    </row>
    <row r="53" s="2" customFormat="1" ht="61" spans="1:48">
      <c r="A53" s="29">
        <v>51</v>
      </c>
      <c r="B53" s="27"/>
      <c r="C53" s="26" t="s">
        <v>212</v>
      </c>
      <c r="D53" s="27" t="s">
        <v>213</v>
      </c>
      <c r="E53" s="46" t="s">
        <v>214</v>
      </c>
      <c r="F53" s="45">
        <f>'[1]2021年度园区有效投入-技术改造'!$I52</f>
        <v>2888.55</v>
      </c>
      <c r="G53" s="26" t="s">
        <v>86</v>
      </c>
      <c r="H53" s="27">
        <v>0.7</v>
      </c>
      <c r="I53" s="57">
        <f t="shared" si="33"/>
        <v>63.72</v>
      </c>
      <c r="J53" s="57">
        <f t="shared" si="34"/>
        <v>63.72</v>
      </c>
      <c r="K53" s="58">
        <v>2347.94</v>
      </c>
      <c r="L53" s="59">
        <f t="shared" si="21"/>
        <v>1.23024864349174</v>
      </c>
      <c r="M53" s="57">
        <f t="shared" si="25"/>
        <v>67.3</v>
      </c>
      <c r="N53" s="56">
        <f t="shared" si="26"/>
        <v>67.3</v>
      </c>
      <c r="O53" s="26" t="s">
        <v>69</v>
      </c>
      <c r="P53" s="63" t="s">
        <v>70</v>
      </c>
      <c r="Q53" s="63" t="s">
        <v>70</v>
      </c>
      <c r="R53" s="56"/>
      <c r="S53" s="57">
        <f t="shared" si="27"/>
        <v>0.6551</v>
      </c>
      <c r="T53" s="56" t="str">
        <f t="shared" si="22"/>
        <v>是</v>
      </c>
      <c r="U53" s="69">
        <v>3315</v>
      </c>
      <c r="V53" s="70">
        <v>1</v>
      </c>
      <c r="W53" s="69">
        <v>1</v>
      </c>
      <c r="X53" s="70">
        <f t="shared" si="24"/>
        <v>191.82</v>
      </c>
      <c r="Y53" s="77" t="e">
        <f>VLOOKUP(C53,#REF!,9,FALSE)</f>
        <v>#REF!</v>
      </c>
      <c r="Z53" s="77" t="e">
        <f>VLOOKUP($C53,#REF!,3,FALSE)</f>
        <v>#REF!</v>
      </c>
      <c r="AA53" s="78" t="e">
        <f>VLOOKUP($C53,#REF!,4,FALSE)*0.8</f>
        <v>#REF!</v>
      </c>
      <c r="AB53" s="78" t="e">
        <f>VLOOKUP($C53,#REF!,5,FALSE)</f>
        <v>#REF!</v>
      </c>
      <c r="AC53" s="86" t="e">
        <f>VLOOKUP($C53,#REF!,6,FALSE)</f>
        <v>#REF!</v>
      </c>
      <c r="AD53" s="17">
        <v>0.4556</v>
      </c>
      <c r="AE53" s="19" t="e">
        <f t="shared" si="20"/>
        <v>#REF!</v>
      </c>
      <c r="AF53" s="77" t="e">
        <f t="shared" si="3"/>
        <v>#REF!</v>
      </c>
      <c r="AG53" s="77"/>
      <c r="AH53" s="77"/>
      <c r="AI53" s="77"/>
      <c r="AJ53" s="56" t="e">
        <f t="shared" si="28"/>
        <v>#REF!</v>
      </c>
      <c r="AK53" s="69"/>
      <c r="AL53" s="69"/>
      <c r="AM53" s="95">
        <v>302.8</v>
      </c>
      <c r="AN53" s="95" t="s">
        <v>75</v>
      </c>
      <c r="AO53" s="94"/>
      <c r="AP53" s="95"/>
      <c r="AQ53" s="95"/>
      <c r="AR53" s="94">
        <f t="shared" si="23"/>
        <v>302.8</v>
      </c>
      <c r="AS53" s="97" t="e">
        <f t="shared" si="29"/>
        <v>#REF!</v>
      </c>
      <c r="AT53" s="2" t="e">
        <f t="shared" si="30"/>
        <v>#REF!</v>
      </c>
      <c r="AU53" s="2" t="e">
        <f t="shared" si="32"/>
        <v>#REF!</v>
      </c>
      <c r="AV53" s="2" t="e">
        <f t="shared" si="31"/>
        <v>#REF!</v>
      </c>
    </row>
    <row r="54" s="2" customFormat="1" ht="61" spans="1:48">
      <c r="A54" s="29">
        <v>52</v>
      </c>
      <c r="B54" s="27"/>
      <c r="C54" s="26" t="s">
        <v>215</v>
      </c>
      <c r="D54" s="27" t="s">
        <v>216</v>
      </c>
      <c r="E54" s="46" t="s">
        <v>217</v>
      </c>
      <c r="F54" s="45">
        <f>'[1]2021年度园区有效投入-技术改造'!$I53</f>
        <v>676.36</v>
      </c>
      <c r="G54" s="26" t="s">
        <v>86</v>
      </c>
      <c r="H54" s="27">
        <v>0.7</v>
      </c>
      <c r="I54" s="57">
        <f t="shared" si="33"/>
        <v>60.66</v>
      </c>
      <c r="J54" s="57">
        <f t="shared" si="34"/>
        <v>60.66</v>
      </c>
      <c r="K54" s="58">
        <v>796.45</v>
      </c>
      <c r="L54" s="59">
        <f t="shared" si="21"/>
        <v>0.849218406679641</v>
      </c>
      <c r="M54" s="57">
        <f t="shared" si="25"/>
        <v>65.04</v>
      </c>
      <c r="N54" s="56">
        <f t="shared" si="26"/>
        <v>65.04</v>
      </c>
      <c r="O54" s="26" t="s">
        <v>69</v>
      </c>
      <c r="P54" s="63" t="s">
        <v>70</v>
      </c>
      <c r="Q54" s="63" t="s">
        <v>70</v>
      </c>
      <c r="R54" s="56"/>
      <c r="S54" s="57">
        <f t="shared" si="27"/>
        <v>0.6285</v>
      </c>
      <c r="T54" s="56" t="str">
        <f t="shared" si="22"/>
        <v>是</v>
      </c>
      <c r="U54" s="69">
        <v>2391</v>
      </c>
      <c r="V54" s="70">
        <v>1</v>
      </c>
      <c r="W54" s="69">
        <v>1</v>
      </c>
      <c r="X54" s="70">
        <f t="shared" si="24"/>
        <v>43.48</v>
      </c>
      <c r="Y54" s="77"/>
      <c r="Z54" s="77"/>
      <c r="AA54" s="77"/>
      <c r="AB54" s="77"/>
      <c r="AC54" s="77"/>
      <c r="AD54" s="17">
        <v>0.4556</v>
      </c>
      <c r="AE54" s="19">
        <f t="shared" si="20"/>
        <v>0</v>
      </c>
      <c r="AF54" s="77">
        <f t="shared" si="3"/>
        <v>0</v>
      </c>
      <c r="AG54" s="77"/>
      <c r="AH54" s="77"/>
      <c r="AI54" s="77"/>
      <c r="AJ54" s="56">
        <f t="shared" si="28"/>
        <v>43.48</v>
      </c>
      <c r="AK54" s="69"/>
      <c r="AL54" s="69"/>
      <c r="AM54" s="95" t="s">
        <v>75</v>
      </c>
      <c r="AN54" s="95" t="s">
        <v>75</v>
      </c>
      <c r="AO54" s="94"/>
      <c r="AP54" s="95"/>
      <c r="AQ54" s="95"/>
      <c r="AR54" s="94">
        <f t="shared" si="23"/>
        <v>0</v>
      </c>
      <c r="AS54" s="97">
        <f t="shared" si="29"/>
        <v>43.48</v>
      </c>
      <c r="AT54" s="2">
        <f t="shared" si="30"/>
        <v>43.48</v>
      </c>
      <c r="AU54" s="2">
        <f t="shared" si="32"/>
        <v>43.48</v>
      </c>
      <c r="AV54" s="2">
        <f t="shared" si="31"/>
        <v>0</v>
      </c>
    </row>
    <row r="55" s="2" customFormat="1" ht="61" spans="1:48">
      <c r="A55" s="29">
        <v>53</v>
      </c>
      <c r="B55" s="27"/>
      <c r="C55" s="26" t="s">
        <v>218</v>
      </c>
      <c r="D55" s="27" t="s">
        <v>219</v>
      </c>
      <c r="E55" s="46" t="s">
        <v>220</v>
      </c>
      <c r="F55" s="45">
        <f>'[1]2021年度园区有效投入-技术改造'!$I54</f>
        <v>2046.35</v>
      </c>
      <c r="G55" s="26" t="s">
        <v>86</v>
      </c>
      <c r="H55" s="27">
        <v>0.7</v>
      </c>
      <c r="I55" s="57">
        <f t="shared" si="33"/>
        <v>62.56</v>
      </c>
      <c r="J55" s="57">
        <f t="shared" si="34"/>
        <v>62.56</v>
      </c>
      <c r="K55" s="58">
        <v>5927.08</v>
      </c>
      <c r="L55" s="59">
        <f t="shared" si="21"/>
        <v>0.345254324220358</v>
      </c>
      <c r="M55" s="57">
        <f t="shared" si="25"/>
        <v>62.04</v>
      </c>
      <c r="N55" s="56">
        <f t="shared" si="26"/>
        <v>62.04</v>
      </c>
      <c r="O55" s="26" t="s">
        <v>69</v>
      </c>
      <c r="P55" s="63" t="s">
        <v>70</v>
      </c>
      <c r="Q55" s="63" t="s">
        <v>70</v>
      </c>
      <c r="R55" s="56"/>
      <c r="S55" s="57">
        <f t="shared" si="27"/>
        <v>0.623</v>
      </c>
      <c r="T55" s="56" t="str">
        <f t="shared" si="22"/>
        <v>是</v>
      </c>
      <c r="U55" s="69">
        <v>498</v>
      </c>
      <c r="V55" s="70">
        <v>1</v>
      </c>
      <c r="W55" s="69">
        <v>1</v>
      </c>
      <c r="X55" s="70">
        <f t="shared" si="24"/>
        <v>130.64</v>
      </c>
      <c r="Y55" s="77" t="e">
        <f>VLOOKUP(C55,#REF!,9,FALSE)</f>
        <v>#REF!</v>
      </c>
      <c r="Z55" s="77" t="e">
        <f>VLOOKUP($C55,#REF!,3,FALSE)</f>
        <v>#REF!</v>
      </c>
      <c r="AA55" s="78" t="e">
        <f>VLOOKUP($C55,#REF!,4,FALSE)*0.8</f>
        <v>#REF!</v>
      </c>
      <c r="AB55" s="78" t="e">
        <f>VLOOKUP($C55,#REF!,5,FALSE)</f>
        <v>#REF!</v>
      </c>
      <c r="AC55" s="86" t="e">
        <f>VLOOKUP($C55,#REF!,6,FALSE)</f>
        <v>#REF!</v>
      </c>
      <c r="AD55" s="17">
        <v>0.4556</v>
      </c>
      <c r="AE55" s="19" t="e">
        <f t="shared" si="20"/>
        <v>#REF!</v>
      </c>
      <c r="AF55" s="77" t="e">
        <f t="shared" si="3"/>
        <v>#REF!</v>
      </c>
      <c r="AG55" s="77"/>
      <c r="AH55" s="77"/>
      <c r="AI55" s="77"/>
      <c r="AJ55" s="56" t="e">
        <f t="shared" si="28"/>
        <v>#REF!</v>
      </c>
      <c r="AK55" s="69"/>
      <c r="AL55" s="69"/>
      <c r="AM55" s="95" t="s">
        <v>75</v>
      </c>
      <c r="AN55" s="95" t="s">
        <v>75</v>
      </c>
      <c r="AO55" s="94"/>
      <c r="AP55" s="95"/>
      <c r="AQ55" s="95"/>
      <c r="AR55" s="94">
        <f t="shared" si="23"/>
        <v>0</v>
      </c>
      <c r="AS55" s="97" t="e">
        <f t="shared" si="29"/>
        <v>#REF!</v>
      </c>
      <c r="AT55" s="2" t="e">
        <f t="shared" si="30"/>
        <v>#REF!</v>
      </c>
      <c r="AU55" s="2" t="e">
        <f t="shared" si="32"/>
        <v>#REF!</v>
      </c>
      <c r="AV55" s="2" t="e">
        <f t="shared" si="31"/>
        <v>#REF!</v>
      </c>
    </row>
    <row r="56" s="2" customFormat="1" ht="46" spans="1:48">
      <c r="A56" s="29">
        <v>54</v>
      </c>
      <c r="B56" s="27"/>
      <c r="C56" s="26" t="s">
        <v>221</v>
      </c>
      <c r="D56" s="27" t="s">
        <v>222</v>
      </c>
      <c r="E56" s="46" t="s">
        <v>223</v>
      </c>
      <c r="F56" s="45">
        <f>'[1]2021年度园区有效投入-技术改造'!$I55</f>
        <v>368.25</v>
      </c>
      <c r="G56" s="26" t="s">
        <v>86</v>
      </c>
      <c r="H56" s="27">
        <v>0.7</v>
      </c>
      <c r="I56" s="57">
        <f t="shared" si="33"/>
        <v>60.23</v>
      </c>
      <c r="J56" s="57">
        <f t="shared" si="34"/>
        <v>60.23</v>
      </c>
      <c r="K56" s="58">
        <v>4219.18</v>
      </c>
      <c r="L56" s="59">
        <f t="shared" si="21"/>
        <v>0.0872799927948085</v>
      </c>
      <c r="M56" s="57">
        <f t="shared" si="25"/>
        <v>60.51</v>
      </c>
      <c r="N56" s="56">
        <f t="shared" si="26"/>
        <v>60.51</v>
      </c>
      <c r="O56" s="26" t="s">
        <v>69</v>
      </c>
      <c r="P56" s="63" t="s">
        <v>70</v>
      </c>
      <c r="Q56" s="63" t="s">
        <v>70</v>
      </c>
      <c r="R56" s="56"/>
      <c r="S56" s="57">
        <f t="shared" si="27"/>
        <v>0.6037</v>
      </c>
      <c r="T56" s="56" t="str">
        <f t="shared" si="22"/>
        <v>否</v>
      </c>
      <c r="U56" s="69" t="s">
        <v>79</v>
      </c>
      <c r="V56" s="70">
        <v>1</v>
      </c>
      <c r="W56" s="69">
        <v>1</v>
      </c>
      <c r="X56" s="70">
        <f t="shared" si="24"/>
        <v>22.94</v>
      </c>
      <c r="Y56" s="77" t="e">
        <f>VLOOKUP(C56,#REF!,9,FALSE)</f>
        <v>#REF!</v>
      </c>
      <c r="Z56" s="77" t="e">
        <f>VLOOKUP($C56,#REF!,3,FALSE)</f>
        <v>#REF!</v>
      </c>
      <c r="AA56" s="78" t="e">
        <f>VLOOKUP($C56,#REF!,4,FALSE)*0.8</f>
        <v>#REF!</v>
      </c>
      <c r="AB56" s="78" t="e">
        <f>VLOOKUP($C56,#REF!,5,FALSE)</f>
        <v>#REF!</v>
      </c>
      <c r="AC56" s="86" t="e">
        <f>VLOOKUP($C56,#REF!,6,FALSE)</f>
        <v>#REF!</v>
      </c>
      <c r="AD56" s="17">
        <v>0.4556</v>
      </c>
      <c r="AE56" s="19" t="e">
        <f t="shared" si="20"/>
        <v>#REF!</v>
      </c>
      <c r="AF56" s="77" t="e">
        <f t="shared" si="3"/>
        <v>#REF!</v>
      </c>
      <c r="AG56" s="77"/>
      <c r="AH56" s="77"/>
      <c r="AI56" s="77"/>
      <c r="AJ56" s="56" t="e">
        <f t="shared" si="28"/>
        <v>#REF!</v>
      </c>
      <c r="AK56" s="69"/>
      <c r="AL56" s="69"/>
      <c r="AM56" s="95" t="s">
        <v>75</v>
      </c>
      <c r="AN56" s="95" t="s">
        <v>75</v>
      </c>
      <c r="AO56" s="94"/>
      <c r="AP56" s="95"/>
      <c r="AQ56" s="95"/>
      <c r="AR56" s="94">
        <f t="shared" si="23"/>
        <v>0</v>
      </c>
      <c r="AS56" s="97" t="e">
        <f t="shared" si="29"/>
        <v>#REF!</v>
      </c>
      <c r="AT56" s="2" t="e">
        <f t="shared" si="30"/>
        <v>#REF!</v>
      </c>
      <c r="AU56" s="2" t="e">
        <f t="shared" si="32"/>
        <v>#REF!</v>
      </c>
      <c r="AV56" s="2" t="e">
        <f t="shared" si="31"/>
        <v>#REF!</v>
      </c>
    </row>
    <row r="57" s="2" customFormat="1" ht="61" spans="1:48">
      <c r="A57" s="29">
        <v>55</v>
      </c>
      <c r="B57" s="27"/>
      <c r="C57" s="26" t="s">
        <v>224</v>
      </c>
      <c r="D57" s="27" t="s">
        <v>225</v>
      </c>
      <c r="E57" s="46" t="s">
        <v>226</v>
      </c>
      <c r="F57" s="45">
        <f>'[1]2021年度园区有效投入-技术改造'!$I56</f>
        <v>230.99</v>
      </c>
      <c r="G57" s="26" t="s">
        <v>86</v>
      </c>
      <c r="H57" s="27">
        <v>0.7</v>
      </c>
      <c r="I57" s="57">
        <f t="shared" si="33"/>
        <v>60.04</v>
      </c>
      <c r="J57" s="57">
        <f t="shared" si="34"/>
        <v>60.04</v>
      </c>
      <c r="K57" s="58">
        <v>2320.84</v>
      </c>
      <c r="L57" s="59">
        <f t="shared" si="21"/>
        <v>0.0995286189483118</v>
      </c>
      <c r="M57" s="57">
        <f t="shared" si="25"/>
        <v>60.58</v>
      </c>
      <c r="N57" s="56">
        <f t="shared" si="26"/>
        <v>60.58</v>
      </c>
      <c r="O57" s="26" t="s">
        <v>69</v>
      </c>
      <c r="P57" s="63" t="s">
        <v>70</v>
      </c>
      <c r="Q57" s="63" t="s">
        <v>70</v>
      </c>
      <c r="R57" s="56"/>
      <c r="S57" s="57">
        <f t="shared" si="27"/>
        <v>0.6031</v>
      </c>
      <c r="T57" s="56" t="str">
        <f t="shared" si="22"/>
        <v>否</v>
      </c>
      <c r="U57" s="69" t="s">
        <v>79</v>
      </c>
      <c r="V57" s="70">
        <v>1</v>
      </c>
      <c r="W57" s="69">
        <v>1</v>
      </c>
      <c r="X57" s="70">
        <f t="shared" si="24"/>
        <v>14.38</v>
      </c>
      <c r="Y57" s="77"/>
      <c r="Z57" s="77"/>
      <c r="AA57" s="77"/>
      <c r="AB57" s="77"/>
      <c r="AC57" s="77"/>
      <c r="AD57" s="17">
        <v>0.4556</v>
      </c>
      <c r="AE57" s="19">
        <f t="shared" si="20"/>
        <v>0</v>
      </c>
      <c r="AF57" s="77">
        <f t="shared" si="3"/>
        <v>0</v>
      </c>
      <c r="AG57" s="77"/>
      <c r="AH57" s="77"/>
      <c r="AI57" s="77"/>
      <c r="AJ57" s="56">
        <f t="shared" si="28"/>
        <v>14.38</v>
      </c>
      <c r="AK57" s="69"/>
      <c r="AL57" s="69"/>
      <c r="AM57" s="95" t="s">
        <v>75</v>
      </c>
      <c r="AN57" s="95" t="s">
        <v>75</v>
      </c>
      <c r="AO57" s="94"/>
      <c r="AP57" s="95"/>
      <c r="AQ57" s="95"/>
      <c r="AR57" s="94">
        <f t="shared" si="23"/>
        <v>0</v>
      </c>
      <c r="AS57" s="97">
        <f t="shared" si="29"/>
        <v>14.38</v>
      </c>
      <c r="AT57" s="2">
        <f t="shared" si="30"/>
        <v>14.38</v>
      </c>
      <c r="AU57" s="2">
        <f t="shared" si="32"/>
        <v>14.38</v>
      </c>
      <c r="AV57" s="2">
        <f t="shared" si="31"/>
        <v>0</v>
      </c>
    </row>
    <row r="58" s="2" customFormat="1" ht="61" spans="1:48">
      <c r="A58" s="29">
        <v>56</v>
      </c>
      <c r="B58" s="27"/>
      <c r="C58" s="26" t="s">
        <v>227</v>
      </c>
      <c r="D58" s="27" t="s">
        <v>228</v>
      </c>
      <c r="E58" s="46" t="s">
        <v>229</v>
      </c>
      <c r="F58" s="45">
        <f>'[1]2021年度园区有效投入-技术改造'!$I57</f>
        <v>1138.41</v>
      </c>
      <c r="G58" s="26" t="s">
        <v>90</v>
      </c>
      <c r="H58" s="27">
        <v>0.6</v>
      </c>
      <c r="I58" s="57">
        <f t="shared" si="33"/>
        <v>61.3</v>
      </c>
      <c r="J58" s="57">
        <f t="shared" si="34"/>
        <v>61.3</v>
      </c>
      <c r="K58" s="58">
        <v>515.55</v>
      </c>
      <c r="L58" s="59">
        <f t="shared" si="21"/>
        <v>2.2081466395112</v>
      </c>
      <c r="M58" s="57">
        <f t="shared" si="25"/>
        <v>73.11</v>
      </c>
      <c r="N58" s="56">
        <f t="shared" si="26"/>
        <v>73.11</v>
      </c>
      <c r="O58" s="26" t="s">
        <v>69</v>
      </c>
      <c r="P58" s="63" t="s">
        <v>70</v>
      </c>
      <c r="Q58" s="63" t="s">
        <v>70</v>
      </c>
      <c r="R58" s="56"/>
      <c r="S58" s="57">
        <f t="shared" si="27"/>
        <v>0.6721</v>
      </c>
      <c r="T58" s="56" t="str">
        <f t="shared" si="22"/>
        <v>是</v>
      </c>
      <c r="U58" s="69">
        <v>1500</v>
      </c>
      <c r="V58" s="70">
        <v>1</v>
      </c>
      <c r="W58" s="69">
        <v>1</v>
      </c>
      <c r="X58" s="70">
        <f t="shared" ref="X58:X89" si="35">ROUND(IF(F58*0.1*(H58*0.2+S58*0.8)*V58*W58&lt;1000,F58*0.1*(H58*0.2+S58*0.8)*V58*W58,1000),2)</f>
        <v>74.87</v>
      </c>
      <c r="Y58" s="77"/>
      <c r="Z58" s="77"/>
      <c r="AA58" s="77"/>
      <c r="AB58" s="77"/>
      <c r="AC58" s="77"/>
      <c r="AD58" s="17">
        <v>0.4556</v>
      </c>
      <c r="AE58" s="19">
        <f t="shared" si="20"/>
        <v>0</v>
      </c>
      <c r="AF58" s="77">
        <f t="shared" si="3"/>
        <v>0</v>
      </c>
      <c r="AG58" s="77"/>
      <c r="AH58" s="77"/>
      <c r="AI58" s="77"/>
      <c r="AJ58" s="56">
        <f t="shared" si="28"/>
        <v>74.87</v>
      </c>
      <c r="AK58" s="69"/>
      <c r="AL58" s="69"/>
      <c r="AM58" s="95" t="s">
        <v>75</v>
      </c>
      <c r="AN58" s="95" t="s">
        <v>75</v>
      </c>
      <c r="AO58" s="94"/>
      <c r="AP58" s="95"/>
      <c r="AQ58" s="95"/>
      <c r="AR58" s="94">
        <f t="shared" si="23"/>
        <v>0</v>
      </c>
      <c r="AS58" s="97">
        <f t="shared" si="29"/>
        <v>74.87</v>
      </c>
      <c r="AT58" s="2">
        <f t="shared" si="30"/>
        <v>74.87</v>
      </c>
      <c r="AU58" s="2">
        <f t="shared" si="32"/>
        <v>74.87</v>
      </c>
      <c r="AV58" s="2">
        <f t="shared" si="31"/>
        <v>0</v>
      </c>
    </row>
    <row r="59" s="2" customFormat="1" ht="46" spans="1:48">
      <c r="A59" s="29">
        <v>57</v>
      </c>
      <c r="B59" s="27"/>
      <c r="C59" s="26" t="s">
        <v>230</v>
      </c>
      <c r="D59" s="27" t="s">
        <v>231</v>
      </c>
      <c r="E59" s="46" t="s">
        <v>232</v>
      </c>
      <c r="F59" s="45">
        <f>'[1]2021年度园区有效投入-技术改造'!$I58</f>
        <v>1280.9</v>
      </c>
      <c r="G59" s="26" t="s">
        <v>62</v>
      </c>
      <c r="H59" s="27">
        <v>0.8</v>
      </c>
      <c r="I59" s="57">
        <f t="shared" si="33"/>
        <v>61.49</v>
      </c>
      <c r="J59" s="57">
        <f t="shared" si="34"/>
        <v>61.49</v>
      </c>
      <c r="K59" s="58">
        <v>145257.48</v>
      </c>
      <c r="L59" s="59">
        <f t="shared" si="21"/>
        <v>0.00881813452911341</v>
      </c>
      <c r="M59" s="57">
        <f t="shared" si="25"/>
        <v>60.04</v>
      </c>
      <c r="N59" s="56">
        <f t="shared" si="26"/>
        <v>60.04</v>
      </c>
      <c r="O59" s="26" t="s">
        <v>69</v>
      </c>
      <c r="P59" s="63" t="s">
        <v>70</v>
      </c>
      <c r="Q59" s="63" t="s">
        <v>70</v>
      </c>
      <c r="R59" s="56"/>
      <c r="S59" s="57">
        <f t="shared" si="27"/>
        <v>0.6077</v>
      </c>
      <c r="T59" s="56" t="str">
        <f t="shared" si="22"/>
        <v>是</v>
      </c>
      <c r="U59" s="69" t="s">
        <v>79</v>
      </c>
      <c r="V59" s="70">
        <v>0.8</v>
      </c>
      <c r="W59" s="69">
        <v>1</v>
      </c>
      <c r="X59" s="70">
        <f t="shared" si="35"/>
        <v>66.21</v>
      </c>
      <c r="Y59" s="77"/>
      <c r="Z59" s="77"/>
      <c r="AA59" s="77"/>
      <c r="AB59" s="77"/>
      <c r="AC59" s="77"/>
      <c r="AD59" s="17">
        <v>0.4556</v>
      </c>
      <c r="AE59" s="19">
        <f t="shared" si="20"/>
        <v>0</v>
      </c>
      <c r="AF59" s="77">
        <f t="shared" si="3"/>
        <v>0</v>
      </c>
      <c r="AG59" s="77"/>
      <c r="AH59" s="77"/>
      <c r="AI59" s="77"/>
      <c r="AJ59" s="56">
        <f t="shared" si="28"/>
        <v>66.21</v>
      </c>
      <c r="AK59" s="69"/>
      <c r="AL59" s="69"/>
      <c r="AM59" s="95" t="s">
        <v>75</v>
      </c>
      <c r="AN59" s="95" t="s">
        <v>75</v>
      </c>
      <c r="AO59" s="94"/>
      <c r="AP59" s="95"/>
      <c r="AQ59" s="95"/>
      <c r="AR59" s="94">
        <f t="shared" si="23"/>
        <v>0</v>
      </c>
      <c r="AS59" s="97">
        <f t="shared" si="29"/>
        <v>66.21</v>
      </c>
      <c r="AT59" s="2">
        <f t="shared" si="30"/>
        <v>66.21</v>
      </c>
      <c r="AU59" s="2">
        <f t="shared" si="32"/>
        <v>66.21</v>
      </c>
      <c r="AV59" s="2">
        <f t="shared" si="31"/>
        <v>0</v>
      </c>
    </row>
    <row r="60" s="2" customFormat="1" ht="61" spans="1:48">
      <c r="A60" s="29">
        <v>58</v>
      </c>
      <c r="B60" s="27"/>
      <c r="C60" s="26" t="s">
        <v>233</v>
      </c>
      <c r="D60" s="27" t="s">
        <v>234</v>
      </c>
      <c r="E60" s="46" t="s">
        <v>235</v>
      </c>
      <c r="F60" s="45">
        <f>'[1]2021年度园区有效投入-技术改造'!$I59</f>
        <v>749.91</v>
      </c>
      <c r="G60" s="26" t="s">
        <v>86</v>
      </c>
      <c r="H60" s="27">
        <v>0.7</v>
      </c>
      <c r="I60" s="57">
        <f t="shared" si="33"/>
        <v>60.76</v>
      </c>
      <c r="J60" s="57">
        <f t="shared" si="34"/>
        <v>60.76</v>
      </c>
      <c r="K60" s="58">
        <v>9709.49</v>
      </c>
      <c r="L60" s="59">
        <f t="shared" si="21"/>
        <v>0.077234746624179</v>
      </c>
      <c r="M60" s="57">
        <f t="shared" si="25"/>
        <v>60.45</v>
      </c>
      <c r="N60" s="56">
        <f t="shared" si="26"/>
        <v>60.45</v>
      </c>
      <c r="O60" s="26" t="s">
        <v>69</v>
      </c>
      <c r="P60" s="63" t="s">
        <v>70</v>
      </c>
      <c r="Q60" s="63" t="s">
        <v>70</v>
      </c>
      <c r="R60" s="56"/>
      <c r="S60" s="57">
        <f t="shared" si="27"/>
        <v>0.6061</v>
      </c>
      <c r="T60" s="56" t="str">
        <f t="shared" si="22"/>
        <v>是</v>
      </c>
      <c r="U60" s="69">
        <v>327</v>
      </c>
      <c r="V60" s="70">
        <v>1</v>
      </c>
      <c r="W60" s="69">
        <v>1</v>
      </c>
      <c r="X60" s="70">
        <f t="shared" si="35"/>
        <v>46.86</v>
      </c>
      <c r="Y60" s="77"/>
      <c r="Z60" s="77"/>
      <c r="AA60" s="77"/>
      <c r="AB60" s="77"/>
      <c r="AC60" s="77"/>
      <c r="AD60" s="17">
        <v>0.4556</v>
      </c>
      <c r="AE60" s="19">
        <f t="shared" si="20"/>
        <v>0</v>
      </c>
      <c r="AF60" s="77">
        <f t="shared" si="3"/>
        <v>0</v>
      </c>
      <c r="AG60" s="77"/>
      <c r="AH60" s="77"/>
      <c r="AI60" s="77"/>
      <c r="AJ60" s="56">
        <f t="shared" si="28"/>
        <v>46.86</v>
      </c>
      <c r="AK60" s="69"/>
      <c r="AL60" s="69"/>
      <c r="AM60" s="95" t="s">
        <v>75</v>
      </c>
      <c r="AN60" s="95" t="s">
        <v>75</v>
      </c>
      <c r="AO60" s="94"/>
      <c r="AP60" s="95"/>
      <c r="AQ60" s="95"/>
      <c r="AR60" s="94">
        <f t="shared" si="23"/>
        <v>0</v>
      </c>
      <c r="AS60" s="97">
        <f t="shared" si="29"/>
        <v>46.86</v>
      </c>
      <c r="AT60" s="2">
        <f t="shared" si="30"/>
        <v>46.86</v>
      </c>
      <c r="AU60" s="2">
        <f t="shared" si="32"/>
        <v>46.86</v>
      </c>
      <c r="AV60" s="2">
        <f t="shared" si="31"/>
        <v>0</v>
      </c>
    </row>
    <row r="61" s="2" customFormat="1" ht="46" spans="1:48">
      <c r="A61" s="29">
        <v>59</v>
      </c>
      <c r="B61" s="27"/>
      <c r="C61" s="26" t="s">
        <v>236</v>
      </c>
      <c r="D61" s="27" t="s">
        <v>237</v>
      </c>
      <c r="E61" s="46" t="s">
        <v>238</v>
      </c>
      <c r="F61" s="45">
        <f>'[1]2021年度园区有效投入-技术改造'!$I60</f>
        <v>372.64</v>
      </c>
      <c r="G61" s="26" t="s">
        <v>86</v>
      </c>
      <c r="H61" s="27">
        <v>0.7</v>
      </c>
      <c r="I61" s="57">
        <f t="shared" si="33"/>
        <v>60.24</v>
      </c>
      <c r="J61" s="57">
        <f t="shared" si="34"/>
        <v>60.24</v>
      </c>
      <c r="K61" s="58">
        <v>1019.95</v>
      </c>
      <c r="L61" s="59">
        <f t="shared" si="21"/>
        <v>0.365351242707976</v>
      </c>
      <c r="M61" s="57">
        <f t="shared" si="25"/>
        <v>62.16</v>
      </c>
      <c r="N61" s="56">
        <f t="shared" si="26"/>
        <v>62.16</v>
      </c>
      <c r="O61" s="26" t="s">
        <v>69</v>
      </c>
      <c r="P61" s="63" t="s">
        <v>70</v>
      </c>
      <c r="Q61" s="63" t="s">
        <v>70</v>
      </c>
      <c r="R61" s="56"/>
      <c r="S61" s="57">
        <f t="shared" si="27"/>
        <v>0.612</v>
      </c>
      <c r="T61" s="56" t="str">
        <f t="shared" si="22"/>
        <v>否</v>
      </c>
      <c r="U61" s="69" t="s">
        <v>79</v>
      </c>
      <c r="V61" s="70">
        <v>1</v>
      </c>
      <c r="W61" s="69">
        <v>1</v>
      </c>
      <c r="X61" s="70">
        <f t="shared" si="35"/>
        <v>23.46</v>
      </c>
      <c r="Y61" s="77"/>
      <c r="Z61" s="77"/>
      <c r="AA61" s="77"/>
      <c r="AB61" s="77"/>
      <c r="AC61" s="77"/>
      <c r="AD61" s="17">
        <v>0.4556</v>
      </c>
      <c r="AE61" s="19">
        <f t="shared" si="20"/>
        <v>0</v>
      </c>
      <c r="AF61" s="77">
        <f t="shared" si="3"/>
        <v>0</v>
      </c>
      <c r="AG61" s="77"/>
      <c r="AH61" s="77"/>
      <c r="AI61" s="77"/>
      <c r="AJ61" s="56">
        <f t="shared" si="28"/>
        <v>23.46</v>
      </c>
      <c r="AK61" s="69"/>
      <c r="AL61" s="69"/>
      <c r="AM61" s="95" t="s">
        <v>75</v>
      </c>
      <c r="AN61" s="95" t="s">
        <v>75</v>
      </c>
      <c r="AO61" s="94"/>
      <c r="AP61" s="95"/>
      <c r="AQ61" s="95"/>
      <c r="AR61" s="94">
        <f t="shared" si="23"/>
        <v>0</v>
      </c>
      <c r="AS61" s="97">
        <f t="shared" si="29"/>
        <v>23.46</v>
      </c>
      <c r="AT61" s="2">
        <f t="shared" si="30"/>
        <v>23.46</v>
      </c>
      <c r="AU61" s="2">
        <f t="shared" si="32"/>
        <v>23.46</v>
      </c>
      <c r="AV61" s="2">
        <f t="shared" si="31"/>
        <v>0</v>
      </c>
    </row>
    <row r="62" s="2" customFormat="1" ht="46" spans="1:48">
      <c r="A62" s="29">
        <v>60</v>
      </c>
      <c r="B62" s="27"/>
      <c r="C62" s="26" t="s">
        <v>239</v>
      </c>
      <c r="D62" s="27" t="s">
        <v>240</v>
      </c>
      <c r="E62" s="46" t="s">
        <v>241</v>
      </c>
      <c r="F62" s="45">
        <f>'[1]2021年度园区有效投入-技术改造'!$I61</f>
        <v>575.3</v>
      </c>
      <c r="G62" s="26" t="s">
        <v>62</v>
      </c>
      <c r="H62" s="27">
        <v>0.8</v>
      </c>
      <c r="I62" s="57">
        <f t="shared" si="33"/>
        <v>60.52</v>
      </c>
      <c r="J62" s="57">
        <f t="shared" si="34"/>
        <v>60.52</v>
      </c>
      <c r="K62" s="58">
        <v>3445.59</v>
      </c>
      <c r="L62" s="59">
        <f t="shared" si="21"/>
        <v>0.16696705063574</v>
      </c>
      <c r="M62" s="57">
        <f t="shared" si="25"/>
        <v>60.98</v>
      </c>
      <c r="N62" s="56">
        <f t="shared" si="26"/>
        <v>60.98</v>
      </c>
      <c r="O62" s="26" t="s">
        <v>69</v>
      </c>
      <c r="P62" s="63" t="s">
        <v>70</v>
      </c>
      <c r="Q62" s="63" t="s">
        <v>70</v>
      </c>
      <c r="R62" s="56"/>
      <c r="S62" s="57">
        <f t="shared" si="27"/>
        <v>0.6075</v>
      </c>
      <c r="T62" s="56" t="str">
        <f t="shared" si="22"/>
        <v>是</v>
      </c>
      <c r="U62" s="69" t="s">
        <v>79</v>
      </c>
      <c r="V62" s="70">
        <v>0.8</v>
      </c>
      <c r="W62" s="69">
        <v>1</v>
      </c>
      <c r="X62" s="70">
        <f t="shared" si="35"/>
        <v>29.73</v>
      </c>
      <c r="Y62" s="77"/>
      <c r="Z62" s="77"/>
      <c r="AA62" s="77"/>
      <c r="AB62" s="77"/>
      <c r="AC62" s="77"/>
      <c r="AD62" s="17">
        <v>0.4556</v>
      </c>
      <c r="AE62" s="19">
        <f t="shared" si="20"/>
        <v>0</v>
      </c>
      <c r="AF62" s="77">
        <f t="shared" si="3"/>
        <v>0</v>
      </c>
      <c r="AG62" s="77"/>
      <c r="AH62" s="77"/>
      <c r="AI62" s="77"/>
      <c r="AJ62" s="56">
        <f t="shared" si="28"/>
        <v>29.73</v>
      </c>
      <c r="AK62" s="69"/>
      <c r="AL62" s="69"/>
      <c r="AM62" s="95" t="s">
        <v>75</v>
      </c>
      <c r="AN62" s="95" t="s">
        <v>75</v>
      </c>
      <c r="AO62" s="94"/>
      <c r="AP62" s="95"/>
      <c r="AQ62" s="95"/>
      <c r="AR62" s="94">
        <f t="shared" si="23"/>
        <v>0</v>
      </c>
      <c r="AS62" s="97">
        <f t="shared" si="29"/>
        <v>29.73</v>
      </c>
      <c r="AT62" s="2">
        <f t="shared" si="30"/>
        <v>29.73</v>
      </c>
      <c r="AU62" s="2">
        <f t="shared" si="32"/>
        <v>29.73</v>
      </c>
      <c r="AV62" s="2">
        <f t="shared" si="31"/>
        <v>0</v>
      </c>
    </row>
    <row r="63" s="2" customFormat="1" ht="46" spans="1:48">
      <c r="A63" s="29">
        <v>61</v>
      </c>
      <c r="B63" s="27"/>
      <c r="C63" s="26" t="s">
        <v>242</v>
      </c>
      <c r="D63" s="27" t="s">
        <v>243</v>
      </c>
      <c r="E63" s="46" t="s">
        <v>244</v>
      </c>
      <c r="F63" s="45">
        <f>'[1]2021年度园区有效投入-技术改造'!$I62</f>
        <v>260.63</v>
      </c>
      <c r="G63" s="26" t="s">
        <v>86</v>
      </c>
      <c r="H63" s="27">
        <v>0.7</v>
      </c>
      <c r="I63" s="57">
        <f t="shared" si="33"/>
        <v>60.08</v>
      </c>
      <c r="J63" s="57">
        <f t="shared" si="34"/>
        <v>60.08</v>
      </c>
      <c r="K63" s="58">
        <v>4400</v>
      </c>
      <c r="L63" s="59">
        <f t="shared" si="21"/>
        <v>0.0592340909090909</v>
      </c>
      <c r="M63" s="57">
        <f t="shared" si="25"/>
        <v>60.34</v>
      </c>
      <c r="N63" s="56">
        <f t="shared" si="26"/>
        <v>60.34</v>
      </c>
      <c r="O63" s="26" t="s">
        <v>69</v>
      </c>
      <c r="P63" s="63" t="s">
        <v>70</v>
      </c>
      <c r="Q63" s="63" t="s">
        <v>70</v>
      </c>
      <c r="R63" s="56"/>
      <c r="S63" s="57">
        <f t="shared" si="27"/>
        <v>0.6021</v>
      </c>
      <c r="T63" s="56" t="str">
        <f t="shared" si="22"/>
        <v>否</v>
      </c>
      <c r="U63" s="69">
        <v>2905</v>
      </c>
      <c r="V63" s="70">
        <v>1</v>
      </c>
      <c r="W63" s="69">
        <v>1</v>
      </c>
      <c r="X63" s="70">
        <f t="shared" si="35"/>
        <v>16.2</v>
      </c>
      <c r="Y63" s="77"/>
      <c r="Z63" s="77"/>
      <c r="AA63" s="77"/>
      <c r="AB63" s="77"/>
      <c r="AC63" s="77"/>
      <c r="AD63" s="17">
        <v>0.4556</v>
      </c>
      <c r="AE63" s="19">
        <f t="shared" si="20"/>
        <v>0</v>
      </c>
      <c r="AF63" s="77">
        <f t="shared" si="3"/>
        <v>0</v>
      </c>
      <c r="AG63" s="77"/>
      <c r="AH63" s="77"/>
      <c r="AI63" s="77"/>
      <c r="AJ63" s="56">
        <f t="shared" si="28"/>
        <v>16.2</v>
      </c>
      <c r="AK63" s="69"/>
      <c r="AL63" s="69"/>
      <c r="AM63" s="95">
        <v>106.4</v>
      </c>
      <c r="AN63" s="95" t="s">
        <v>75</v>
      </c>
      <c r="AO63" s="94"/>
      <c r="AP63" s="95"/>
      <c r="AQ63" s="95">
        <v>150</v>
      </c>
      <c r="AR63" s="94">
        <f t="shared" si="23"/>
        <v>256.4</v>
      </c>
      <c r="AS63" s="97">
        <f t="shared" si="29"/>
        <v>0</v>
      </c>
      <c r="AT63" s="2">
        <f t="shared" si="30"/>
        <v>16.2</v>
      </c>
      <c r="AU63" s="2">
        <f t="shared" si="32"/>
        <v>-240.2</v>
      </c>
      <c r="AV63" s="2">
        <f t="shared" si="31"/>
        <v>240.2</v>
      </c>
    </row>
    <row r="64" s="2" customFormat="1" ht="46" spans="1:48">
      <c r="A64" s="29">
        <v>62</v>
      </c>
      <c r="B64" s="27"/>
      <c r="C64" s="26" t="s">
        <v>245</v>
      </c>
      <c r="D64" s="27" t="s">
        <v>246</v>
      </c>
      <c r="E64" s="46" t="s">
        <v>247</v>
      </c>
      <c r="F64" s="45">
        <f>'[1]2021年度园区有效投入-技术改造'!$I63</f>
        <v>331.44</v>
      </c>
      <c r="G64" s="26" t="s">
        <v>86</v>
      </c>
      <c r="H64" s="27">
        <v>0.7</v>
      </c>
      <c r="I64" s="57">
        <f t="shared" si="33"/>
        <v>60.18</v>
      </c>
      <c r="J64" s="57">
        <f t="shared" si="34"/>
        <v>60.18</v>
      </c>
      <c r="K64" s="58">
        <v>364.64</v>
      </c>
      <c r="L64" s="59">
        <f t="shared" si="21"/>
        <v>0.90895129442738</v>
      </c>
      <c r="M64" s="57">
        <f t="shared" si="25"/>
        <v>65.39</v>
      </c>
      <c r="N64" s="56">
        <f t="shared" si="26"/>
        <v>65.39</v>
      </c>
      <c r="O64" s="26" t="s">
        <v>69</v>
      </c>
      <c r="P64" s="63" t="s">
        <v>70</v>
      </c>
      <c r="Q64" s="63" t="s">
        <v>70</v>
      </c>
      <c r="R64" s="56"/>
      <c r="S64" s="57">
        <f t="shared" si="27"/>
        <v>0.6279</v>
      </c>
      <c r="T64" s="56" t="str">
        <f t="shared" si="22"/>
        <v>否</v>
      </c>
      <c r="U64" s="69">
        <v>800</v>
      </c>
      <c r="V64" s="70">
        <v>1</v>
      </c>
      <c r="W64" s="69">
        <v>1</v>
      </c>
      <c r="X64" s="70">
        <f t="shared" si="35"/>
        <v>21.29</v>
      </c>
      <c r="Y64" s="77"/>
      <c r="Z64" s="77"/>
      <c r="AA64" s="77"/>
      <c r="AB64" s="77"/>
      <c r="AC64" s="77"/>
      <c r="AD64" s="17">
        <v>0.4556</v>
      </c>
      <c r="AE64" s="19">
        <f t="shared" si="20"/>
        <v>0</v>
      </c>
      <c r="AF64" s="77">
        <f t="shared" si="3"/>
        <v>0</v>
      </c>
      <c r="AG64" s="77"/>
      <c r="AH64" s="77"/>
      <c r="AI64" s="77"/>
      <c r="AJ64" s="56">
        <f t="shared" si="28"/>
        <v>21.29</v>
      </c>
      <c r="AK64" s="69"/>
      <c r="AL64" s="69"/>
      <c r="AM64" s="95" t="s">
        <v>75</v>
      </c>
      <c r="AN64" s="95" t="s">
        <v>75</v>
      </c>
      <c r="AO64" s="94"/>
      <c r="AP64" s="95"/>
      <c r="AQ64" s="95"/>
      <c r="AR64" s="94">
        <f t="shared" si="23"/>
        <v>0</v>
      </c>
      <c r="AS64" s="97">
        <f t="shared" si="29"/>
        <v>21.29</v>
      </c>
      <c r="AT64" s="2">
        <f t="shared" si="30"/>
        <v>21.29</v>
      </c>
      <c r="AU64" s="2">
        <f t="shared" si="32"/>
        <v>21.29</v>
      </c>
      <c r="AV64" s="2">
        <f t="shared" si="31"/>
        <v>0</v>
      </c>
    </row>
    <row r="65" s="2" customFormat="1" ht="61" spans="1:48">
      <c r="A65" s="29">
        <v>63</v>
      </c>
      <c r="B65" s="27"/>
      <c r="C65" s="26" t="s">
        <v>248</v>
      </c>
      <c r="D65" s="27" t="s">
        <v>249</v>
      </c>
      <c r="E65" s="46" t="s">
        <v>250</v>
      </c>
      <c r="F65" s="45">
        <f>'[1]2021年度园区有效投入-技术改造'!$I64</f>
        <v>3163.41</v>
      </c>
      <c r="G65" s="26" t="s">
        <v>86</v>
      </c>
      <c r="H65" s="27">
        <v>0.7</v>
      </c>
      <c r="I65" s="57">
        <f t="shared" si="33"/>
        <v>64.11</v>
      </c>
      <c r="J65" s="57">
        <f t="shared" si="34"/>
        <v>64.11</v>
      </c>
      <c r="K65" s="58">
        <v>39368.79</v>
      </c>
      <c r="L65" s="59">
        <f t="shared" si="21"/>
        <v>0.0803532442830984</v>
      </c>
      <c r="M65" s="57">
        <f t="shared" si="25"/>
        <v>60.47</v>
      </c>
      <c r="N65" s="56">
        <f t="shared" si="26"/>
        <v>60.47</v>
      </c>
      <c r="O65" s="26" t="s">
        <v>69</v>
      </c>
      <c r="P65" s="63" t="s">
        <v>70</v>
      </c>
      <c r="Q65" s="63" t="s">
        <v>70</v>
      </c>
      <c r="R65" s="56"/>
      <c r="S65" s="57">
        <f t="shared" si="27"/>
        <v>0.6229</v>
      </c>
      <c r="T65" s="56" t="str">
        <f t="shared" si="22"/>
        <v>是</v>
      </c>
      <c r="U65" s="69">
        <v>3078</v>
      </c>
      <c r="V65" s="70">
        <v>1</v>
      </c>
      <c r="W65" s="69">
        <v>1</v>
      </c>
      <c r="X65" s="70">
        <f t="shared" si="35"/>
        <v>201.93</v>
      </c>
      <c r="Y65" s="77"/>
      <c r="Z65" s="77"/>
      <c r="AA65" s="77"/>
      <c r="AB65" s="77"/>
      <c r="AC65" s="77"/>
      <c r="AD65" s="17">
        <v>0.4556</v>
      </c>
      <c r="AE65" s="19">
        <f t="shared" si="20"/>
        <v>0</v>
      </c>
      <c r="AF65" s="77">
        <f t="shared" si="3"/>
        <v>0</v>
      </c>
      <c r="AG65" s="77"/>
      <c r="AH65" s="77"/>
      <c r="AI65" s="77"/>
      <c r="AJ65" s="56">
        <f t="shared" si="28"/>
        <v>201.93</v>
      </c>
      <c r="AK65" s="69"/>
      <c r="AL65" s="69"/>
      <c r="AM65" s="95" t="s">
        <v>75</v>
      </c>
      <c r="AN65" s="95" t="s">
        <v>75</v>
      </c>
      <c r="AO65" s="94"/>
      <c r="AP65" s="95"/>
      <c r="AQ65" s="95"/>
      <c r="AR65" s="94">
        <f t="shared" si="23"/>
        <v>0</v>
      </c>
      <c r="AS65" s="97">
        <f t="shared" si="29"/>
        <v>201.93</v>
      </c>
      <c r="AT65" s="2">
        <f t="shared" si="30"/>
        <v>201.93</v>
      </c>
      <c r="AU65" s="2">
        <f t="shared" si="32"/>
        <v>201.93</v>
      </c>
      <c r="AV65" s="2">
        <f t="shared" si="31"/>
        <v>0</v>
      </c>
    </row>
    <row r="66" s="2" customFormat="1" ht="46" spans="1:48">
      <c r="A66" s="29">
        <v>64</v>
      </c>
      <c r="B66" s="27"/>
      <c r="C66" s="26" t="s">
        <v>251</v>
      </c>
      <c r="D66" s="27" t="s">
        <v>252</v>
      </c>
      <c r="E66" s="46" t="s">
        <v>253</v>
      </c>
      <c r="F66" s="45">
        <f>'[1]2021年度园区有效投入-技术改造'!$I65</f>
        <v>559.54</v>
      </c>
      <c r="G66" s="26" t="s">
        <v>62</v>
      </c>
      <c r="H66" s="27">
        <v>0.8</v>
      </c>
      <c r="I66" s="57">
        <f t="shared" si="33"/>
        <v>60.49</v>
      </c>
      <c r="J66" s="57">
        <f t="shared" si="34"/>
        <v>60.49</v>
      </c>
      <c r="K66" s="58">
        <v>7836.81</v>
      </c>
      <c r="L66" s="59">
        <f t="shared" si="21"/>
        <v>0.0713989493173881</v>
      </c>
      <c r="M66" s="57">
        <f t="shared" si="25"/>
        <v>60.41</v>
      </c>
      <c r="N66" s="56">
        <f t="shared" si="26"/>
        <v>60.41</v>
      </c>
      <c r="O66" s="26" t="s">
        <v>69</v>
      </c>
      <c r="P66" s="63" t="s">
        <v>70</v>
      </c>
      <c r="Q66" s="63" t="s">
        <v>70</v>
      </c>
      <c r="R66" s="56"/>
      <c r="S66" s="57">
        <f t="shared" si="27"/>
        <v>0.6045</v>
      </c>
      <c r="T66" s="56" t="str">
        <f t="shared" si="22"/>
        <v>是</v>
      </c>
      <c r="U66" s="69">
        <v>1500</v>
      </c>
      <c r="V66" s="70">
        <v>1</v>
      </c>
      <c r="W66" s="69">
        <v>1</v>
      </c>
      <c r="X66" s="70">
        <f t="shared" si="35"/>
        <v>36.01</v>
      </c>
      <c r="Y66" s="77"/>
      <c r="Z66" s="77"/>
      <c r="AA66" s="77"/>
      <c r="AB66" s="77"/>
      <c r="AC66" s="77"/>
      <c r="AD66" s="17">
        <v>0.4556</v>
      </c>
      <c r="AE66" s="19">
        <f t="shared" si="20"/>
        <v>0</v>
      </c>
      <c r="AF66" s="77">
        <f t="shared" si="3"/>
        <v>0</v>
      </c>
      <c r="AG66" s="77"/>
      <c r="AH66" s="77"/>
      <c r="AI66" s="77"/>
      <c r="AJ66" s="56">
        <f t="shared" si="28"/>
        <v>36.01</v>
      </c>
      <c r="AK66" s="69"/>
      <c r="AL66" s="69"/>
      <c r="AM66" s="95" t="s">
        <v>75</v>
      </c>
      <c r="AN66" s="95" t="s">
        <v>75</v>
      </c>
      <c r="AO66" s="94"/>
      <c r="AP66" s="95"/>
      <c r="AQ66" s="95"/>
      <c r="AR66" s="94">
        <f t="shared" si="23"/>
        <v>0</v>
      </c>
      <c r="AS66" s="97">
        <f t="shared" si="29"/>
        <v>36.01</v>
      </c>
      <c r="AT66" s="2">
        <f t="shared" si="30"/>
        <v>36.01</v>
      </c>
      <c r="AU66" s="2">
        <f t="shared" si="32"/>
        <v>36.01</v>
      </c>
      <c r="AV66" s="2">
        <f t="shared" si="31"/>
        <v>0</v>
      </c>
    </row>
    <row r="67" s="2" customFormat="1" ht="61" spans="1:48">
      <c r="A67" s="29">
        <v>65</v>
      </c>
      <c r="B67" s="27"/>
      <c r="C67" s="26" t="s">
        <v>254</v>
      </c>
      <c r="D67" s="27" t="s">
        <v>255</v>
      </c>
      <c r="E67" s="46" t="s">
        <v>256</v>
      </c>
      <c r="F67" s="45">
        <f>'[1]2021年度园区有效投入-技术改造'!$I66</f>
        <v>1293.81</v>
      </c>
      <c r="G67" s="26" t="s">
        <v>62</v>
      </c>
      <c r="H67" s="27">
        <v>0.8</v>
      </c>
      <c r="I67" s="57">
        <f t="shared" si="33"/>
        <v>61.51</v>
      </c>
      <c r="J67" s="57">
        <f t="shared" si="34"/>
        <v>61.51</v>
      </c>
      <c r="K67" s="58">
        <v>6563.06</v>
      </c>
      <c r="L67" s="59">
        <f t="shared" ref="L67:L130" si="36">IF(K67&gt;200,F67/K67,1)</f>
        <v>0.197135177798161</v>
      </c>
      <c r="M67" s="57">
        <f t="shared" si="25"/>
        <v>61.16</v>
      </c>
      <c r="N67" s="56">
        <f t="shared" si="26"/>
        <v>61.16</v>
      </c>
      <c r="O67" s="26" t="s">
        <v>69</v>
      </c>
      <c r="P67" s="63" t="s">
        <v>70</v>
      </c>
      <c r="Q67" s="63" t="s">
        <v>70</v>
      </c>
      <c r="R67" s="56"/>
      <c r="S67" s="57">
        <f t="shared" si="27"/>
        <v>0.6134</v>
      </c>
      <c r="T67" s="56" t="str">
        <f t="shared" ref="T67:T130" si="37">IF(F67&gt;=500,"是","否")</f>
        <v>是</v>
      </c>
      <c r="U67" s="69" t="s">
        <v>79</v>
      </c>
      <c r="V67" s="70">
        <v>0.8</v>
      </c>
      <c r="W67" s="69">
        <v>1</v>
      </c>
      <c r="X67" s="70">
        <f t="shared" si="35"/>
        <v>67.35</v>
      </c>
      <c r="Y67" s="77" t="e">
        <f>VLOOKUP(C67,#REF!,9,FALSE)</f>
        <v>#REF!</v>
      </c>
      <c r="Z67" s="77" t="e">
        <f>VLOOKUP($C67,#REF!,3,FALSE)</f>
        <v>#REF!</v>
      </c>
      <c r="AA67" s="78" t="e">
        <f>VLOOKUP($C67,#REF!,4,FALSE)*0.8</f>
        <v>#REF!</v>
      </c>
      <c r="AB67" s="78" t="e">
        <f>VLOOKUP($C67,#REF!,5,FALSE)</f>
        <v>#REF!</v>
      </c>
      <c r="AC67" s="86" t="e">
        <f>VLOOKUP($C67,#REF!,6,FALSE)</f>
        <v>#REF!</v>
      </c>
      <c r="AD67" s="17">
        <v>0.4556</v>
      </c>
      <c r="AE67" s="19" t="e">
        <f t="shared" si="20"/>
        <v>#REF!</v>
      </c>
      <c r="AF67" s="77" t="e">
        <f t="shared" si="3"/>
        <v>#REF!</v>
      </c>
      <c r="AG67" s="77"/>
      <c r="AH67" s="77"/>
      <c r="AI67" s="77"/>
      <c r="AJ67" s="56" t="e">
        <f t="shared" si="28"/>
        <v>#REF!</v>
      </c>
      <c r="AK67" s="69"/>
      <c r="AL67" s="69"/>
      <c r="AM67" s="95" t="s">
        <v>75</v>
      </c>
      <c r="AN67" s="95" t="s">
        <v>75</v>
      </c>
      <c r="AO67" s="94"/>
      <c r="AP67" s="95"/>
      <c r="AQ67" s="95"/>
      <c r="AR67" s="94">
        <f t="shared" ref="AR67:AR130" si="38">SUM(AK67:AQ67)</f>
        <v>0</v>
      </c>
      <c r="AS67" s="97" t="e">
        <f t="shared" si="29"/>
        <v>#REF!</v>
      </c>
      <c r="AT67" s="2" t="e">
        <f t="shared" si="30"/>
        <v>#REF!</v>
      </c>
      <c r="AU67" s="2" t="e">
        <f t="shared" si="32"/>
        <v>#REF!</v>
      </c>
      <c r="AV67" s="2" t="e">
        <f t="shared" si="31"/>
        <v>#REF!</v>
      </c>
    </row>
    <row r="68" s="2" customFormat="1" ht="46" spans="1:48">
      <c r="A68" s="29">
        <v>66</v>
      </c>
      <c r="B68" s="27"/>
      <c r="C68" s="26" t="s">
        <v>257</v>
      </c>
      <c r="D68" s="27" t="s">
        <v>258</v>
      </c>
      <c r="E68" s="46" t="s">
        <v>259</v>
      </c>
      <c r="F68" s="45">
        <f>'[1]2021年度园区有效投入-技术改造'!$I67</f>
        <v>380.53</v>
      </c>
      <c r="G68" s="26" t="s">
        <v>62</v>
      </c>
      <c r="H68" s="27">
        <v>0.8</v>
      </c>
      <c r="I68" s="57">
        <f t="shared" si="33"/>
        <v>60.25</v>
      </c>
      <c r="J68" s="57">
        <f t="shared" si="34"/>
        <v>60.25</v>
      </c>
      <c r="K68" s="58">
        <v>7722.16</v>
      </c>
      <c r="L68" s="59">
        <f t="shared" si="36"/>
        <v>0.0492776632444808</v>
      </c>
      <c r="M68" s="57">
        <f t="shared" si="25"/>
        <v>60.28</v>
      </c>
      <c r="N68" s="56">
        <f t="shared" si="26"/>
        <v>60.28</v>
      </c>
      <c r="O68" s="26" t="s">
        <v>69</v>
      </c>
      <c r="P68" s="63" t="s">
        <v>70</v>
      </c>
      <c r="Q68" s="63" t="s">
        <v>70</v>
      </c>
      <c r="R68" s="56"/>
      <c r="S68" s="57">
        <f t="shared" si="27"/>
        <v>0.6027</v>
      </c>
      <c r="T68" s="56" t="str">
        <f t="shared" si="37"/>
        <v>否</v>
      </c>
      <c r="U68" s="69">
        <v>0</v>
      </c>
      <c r="V68" s="70">
        <v>1</v>
      </c>
      <c r="W68" s="69">
        <v>1</v>
      </c>
      <c r="X68" s="70">
        <f t="shared" si="35"/>
        <v>24.44</v>
      </c>
      <c r="Y68" s="77"/>
      <c r="Z68" s="77"/>
      <c r="AA68" s="77"/>
      <c r="AB68" s="77"/>
      <c r="AC68" s="77"/>
      <c r="AD68" s="17">
        <v>0.4556</v>
      </c>
      <c r="AE68" s="19">
        <f t="shared" si="20"/>
        <v>0</v>
      </c>
      <c r="AF68" s="77">
        <f t="shared" si="3"/>
        <v>0</v>
      </c>
      <c r="AG68" s="77"/>
      <c r="AH68" s="77"/>
      <c r="AI68" s="77"/>
      <c r="AJ68" s="56">
        <f t="shared" si="28"/>
        <v>24.44</v>
      </c>
      <c r="AK68" s="69"/>
      <c r="AL68" s="69"/>
      <c r="AM68" s="95" t="s">
        <v>75</v>
      </c>
      <c r="AN68" s="95" t="s">
        <v>75</v>
      </c>
      <c r="AO68" s="94"/>
      <c r="AP68" s="95"/>
      <c r="AQ68" s="95"/>
      <c r="AR68" s="94">
        <f t="shared" si="38"/>
        <v>0</v>
      </c>
      <c r="AS68" s="97">
        <f t="shared" si="29"/>
        <v>24.44</v>
      </c>
      <c r="AT68" s="2">
        <f t="shared" si="30"/>
        <v>24.44</v>
      </c>
      <c r="AU68" s="2">
        <f t="shared" si="32"/>
        <v>24.44</v>
      </c>
      <c r="AV68" s="2">
        <f t="shared" si="31"/>
        <v>0</v>
      </c>
    </row>
    <row r="69" s="2" customFormat="1" ht="46" spans="1:48">
      <c r="A69" s="29">
        <v>67</v>
      </c>
      <c r="B69" s="27"/>
      <c r="C69" s="26" t="s">
        <v>260</v>
      </c>
      <c r="D69" s="27" t="s">
        <v>261</v>
      </c>
      <c r="E69" s="46" t="s">
        <v>262</v>
      </c>
      <c r="F69" s="45">
        <f>'[1]2021年度园区有效投入-技术改造'!$I68</f>
        <v>548.98</v>
      </c>
      <c r="G69" s="26" t="s">
        <v>62</v>
      </c>
      <c r="H69" s="27">
        <v>0.8</v>
      </c>
      <c r="I69" s="57">
        <f t="shared" si="33"/>
        <v>60.48</v>
      </c>
      <c r="J69" s="57">
        <f t="shared" si="34"/>
        <v>60.48</v>
      </c>
      <c r="K69" s="58">
        <v>2358.47</v>
      </c>
      <c r="L69" s="59">
        <f t="shared" si="36"/>
        <v>0.232769549750474</v>
      </c>
      <c r="M69" s="57">
        <f t="shared" si="25"/>
        <v>61.37</v>
      </c>
      <c r="N69" s="56">
        <f t="shared" si="26"/>
        <v>61.37</v>
      </c>
      <c r="O69" s="26" t="s">
        <v>69</v>
      </c>
      <c r="P69" s="63" t="s">
        <v>70</v>
      </c>
      <c r="Q69" s="63" t="s">
        <v>70</v>
      </c>
      <c r="R69" s="56"/>
      <c r="S69" s="57">
        <f t="shared" si="27"/>
        <v>0.6093</v>
      </c>
      <c r="T69" s="56" t="str">
        <f t="shared" si="37"/>
        <v>是</v>
      </c>
      <c r="U69" s="69">
        <v>605</v>
      </c>
      <c r="V69" s="70">
        <v>1</v>
      </c>
      <c r="W69" s="69">
        <v>1</v>
      </c>
      <c r="X69" s="70">
        <f t="shared" si="35"/>
        <v>35.54</v>
      </c>
      <c r="Y69" s="77" t="e">
        <f>VLOOKUP(C69,#REF!,9,FALSE)</f>
        <v>#REF!</v>
      </c>
      <c r="Z69" s="77" t="e">
        <f>VLOOKUP($C69,#REF!,3,FALSE)</f>
        <v>#REF!</v>
      </c>
      <c r="AA69" s="78" t="e">
        <f>VLOOKUP($C69,#REF!,4,FALSE)*0.8</f>
        <v>#REF!</v>
      </c>
      <c r="AB69" s="78" t="e">
        <f>VLOOKUP($C69,#REF!,5,FALSE)</f>
        <v>#REF!</v>
      </c>
      <c r="AC69" s="86" t="e">
        <f>VLOOKUP($C69,#REF!,6,FALSE)</f>
        <v>#REF!</v>
      </c>
      <c r="AD69" s="17">
        <v>0.4556</v>
      </c>
      <c r="AE69" s="19" t="e">
        <f t="shared" si="20"/>
        <v>#REF!</v>
      </c>
      <c r="AF69" s="77" t="e">
        <f t="shared" si="3"/>
        <v>#REF!</v>
      </c>
      <c r="AG69" s="77"/>
      <c r="AH69" s="77"/>
      <c r="AI69" s="77"/>
      <c r="AJ69" s="56" t="e">
        <f t="shared" si="28"/>
        <v>#REF!</v>
      </c>
      <c r="AK69" s="69"/>
      <c r="AL69" s="69"/>
      <c r="AM69" s="95" t="s">
        <v>75</v>
      </c>
      <c r="AN69" s="95" t="s">
        <v>75</v>
      </c>
      <c r="AO69" s="94"/>
      <c r="AP69" s="95"/>
      <c r="AQ69" s="95"/>
      <c r="AR69" s="94">
        <f t="shared" si="38"/>
        <v>0</v>
      </c>
      <c r="AS69" s="97" t="e">
        <f t="shared" si="29"/>
        <v>#REF!</v>
      </c>
      <c r="AT69" s="2" t="e">
        <f t="shared" si="30"/>
        <v>#REF!</v>
      </c>
      <c r="AU69" s="2" t="e">
        <f t="shared" si="32"/>
        <v>#REF!</v>
      </c>
      <c r="AV69" s="2" t="e">
        <f t="shared" si="31"/>
        <v>#REF!</v>
      </c>
    </row>
    <row r="70" s="2" customFormat="1" ht="31" spans="1:48">
      <c r="A70" s="29">
        <v>68</v>
      </c>
      <c r="B70" s="27"/>
      <c r="C70" s="26" t="s">
        <v>263</v>
      </c>
      <c r="D70" s="27" t="s">
        <v>264</v>
      </c>
      <c r="E70" s="46" t="s">
        <v>265</v>
      </c>
      <c r="F70" s="45">
        <f>'[1]2021年度园区有效投入-技术改造'!$I69</f>
        <v>227.4</v>
      </c>
      <c r="G70" s="26" t="s">
        <v>86</v>
      </c>
      <c r="H70" s="27">
        <v>0.7</v>
      </c>
      <c r="I70" s="57">
        <f t="shared" si="33"/>
        <v>60.03</v>
      </c>
      <c r="J70" s="57">
        <f t="shared" si="34"/>
        <v>60.03</v>
      </c>
      <c r="K70" s="58">
        <v>1571.35</v>
      </c>
      <c r="L70" s="59">
        <f t="shared" si="36"/>
        <v>0.144716326725427</v>
      </c>
      <c r="M70" s="57">
        <f t="shared" si="25"/>
        <v>60.85</v>
      </c>
      <c r="N70" s="56">
        <f t="shared" si="26"/>
        <v>60.85</v>
      </c>
      <c r="O70" s="26" t="s">
        <v>69</v>
      </c>
      <c r="P70" s="63" t="s">
        <v>70</v>
      </c>
      <c r="Q70" s="63" t="s">
        <v>70</v>
      </c>
      <c r="R70" s="56"/>
      <c r="S70" s="57">
        <f t="shared" si="27"/>
        <v>0.6044</v>
      </c>
      <c r="T70" s="56" t="str">
        <f t="shared" si="37"/>
        <v>否</v>
      </c>
      <c r="U70" s="69" t="s">
        <v>79</v>
      </c>
      <c r="V70" s="70">
        <v>1</v>
      </c>
      <c r="W70" s="69">
        <v>1</v>
      </c>
      <c r="X70" s="70">
        <f t="shared" si="35"/>
        <v>14.18</v>
      </c>
      <c r="Y70" s="77"/>
      <c r="Z70" s="77"/>
      <c r="AA70" s="77"/>
      <c r="AB70" s="77"/>
      <c r="AC70" s="77"/>
      <c r="AD70" s="17">
        <v>0.4556</v>
      </c>
      <c r="AE70" s="19">
        <f t="shared" si="20"/>
        <v>0</v>
      </c>
      <c r="AF70" s="77">
        <f t="shared" ref="AF70:AF133" si="39">ROUND(AD70*AE70,2)</f>
        <v>0</v>
      </c>
      <c r="AG70" s="77"/>
      <c r="AH70" s="77"/>
      <c r="AI70" s="77"/>
      <c r="AJ70" s="56">
        <f t="shared" si="28"/>
        <v>14.18</v>
      </c>
      <c r="AK70" s="69"/>
      <c r="AL70" s="69"/>
      <c r="AM70" s="95" t="s">
        <v>75</v>
      </c>
      <c r="AN70" s="95" t="s">
        <v>75</v>
      </c>
      <c r="AO70" s="94"/>
      <c r="AP70" s="95"/>
      <c r="AQ70" s="95"/>
      <c r="AR70" s="94">
        <f t="shared" si="38"/>
        <v>0</v>
      </c>
      <c r="AS70" s="97">
        <f t="shared" si="29"/>
        <v>14.18</v>
      </c>
      <c r="AT70" s="2">
        <f t="shared" si="30"/>
        <v>14.18</v>
      </c>
      <c r="AU70" s="2">
        <f t="shared" si="32"/>
        <v>14.18</v>
      </c>
      <c r="AV70" s="2">
        <f t="shared" si="31"/>
        <v>0</v>
      </c>
    </row>
    <row r="71" s="2" customFormat="1" ht="46" spans="1:48">
      <c r="A71" s="29">
        <v>69</v>
      </c>
      <c r="B71" s="27"/>
      <c r="C71" s="26" t="s">
        <v>266</v>
      </c>
      <c r="D71" s="27" t="s">
        <v>267</v>
      </c>
      <c r="E71" s="46" t="s">
        <v>268</v>
      </c>
      <c r="F71" s="45">
        <f>'[1]2021年度园区有效投入-技术改造'!$I70</f>
        <v>654.19</v>
      </c>
      <c r="G71" s="26" t="s">
        <v>86</v>
      </c>
      <c r="H71" s="27">
        <v>0.7</v>
      </c>
      <c r="I71" s="57">
        <f t="shared" si="33"/>
        <v>60.63</v>
      </c>
      <c r="J71" s="57">
        <f t="shared" si="34"/>
        <v>60.63</v>
      </c>
      <c r="K71" s="58">
        <v>654.19</v>
      </c>
      <c r="L71" s="59">
        <f t="shared" si="36"/>
        <v>1</v>
      </c>
      <c r="M71" s="57">
        <f t="shared" ref="M71:M102" si="40">ROUND((L71*$L$162-$L$161)/($L$160*$L$162-$L$161)*100,2)</f>
        <v>65.93</v>
      </c>
      <c r="N71" s="56">
        <f t="shared" ref="N71:N102" si="41">M71</f>
        <v>65.93</v>
      </c>
      <c r="O71" s="26" t="s">
        <v>69</v>
      </c>
      <c r="P71" s="63" t="s">
        <v>70</v>
      </c>
      <c r="Q71" s="63" t="s">
        <v>70</v>
      </c>
      <c r="R71" s="56"/>
      <c r="S71" s="57">
        <f t="shared" ref="S71:S102" si="42">ROUND(J71*0.5+N71*0.5+R71,2)/100</f>
        <v>0.6328</v>
      </c>
      <c r="T71" s="56" t="str">
        <f t="shared" si="37"/>
        <v>是</v>
      </c>
      <c r="U71" s="69">
        <v>125</v>
      </c>
      <c r="V71" s="70">
        <v>1</v>
      </c>
      <c r="W71" s="69">
        <v>1</v>
      </c>
      <c r="X71" s="70">
        <f t="shared" si="35"/>
        <v>42.28</v>
      </c>
      <c r="Y71" s="77"/>
      <c r="Z71" s="77"/>
      <c r="AA71" s="77"/>
      <c r="AB71" s="77"/>
      <c r="AC71" s="77"/>
      <c r="AD71" s="17">
        <v>0.4556</v>
      </c>
      <c r="AE71" s="19">
        <f t="shared" si="20"/>
        <v>0</v>
      </c>
      <c r="AF71" s="77">
        <f t="shared" si="39"/>
        <v>0</v>
      </c>
      <c r="AG71" s="77"/>
      <c r="AH71" s="77"/>
      <c r="AI71" s="77"/>
      <c r="AJ71" s="56">
        <f t="shared" ref="AJ71:AJ102" si="43">IF(X71&gt;(1000-AF71-AI71),X71,X71+AF71+AI71)</f>
        <v>42.28</v>
      </c>
      <c r="AK71" s="69"/>
      <c r="AL71" s="69"/>
      <c r="AM71" s="95" t="s">
        <v>75</v>
      </c>
      <c r="AN71" s="95" t="s">
        <v>75</v>
      </c>
      <c r="AO71" s="94"/>
      <c r="AP71" s="95"/>
      <c r="AQ71" s="95"/>
      <c r="AR71" s="94">
        <f t="shared" si="38"/>
        <v>0</v>
      </c>
      <c r="AS71" s="97">
        <f t="shared" ref="AS71:AS102" si="44">IF(AR71&gt;=AJ71,0,X71+AF71+AI71-AR71)</f>
        <v>42.28</v>
      </c>
      <c r="AT71" s="2">
        <f t="shared" ref="AT71:AT102" si="45">IF(X71&gt;(1000-AF71-AI71),999999,X71+AF71+AI71)</f>
        <v>42.28</v>
      </c>
      <c r="AU71" s="2">
        <f t="shared" si="32"/>
        <v>42.28</v>
      </c>
      <c r="AV71" s="2">
        <f t="shared" ref="AV71:AV102" si="46">AS71-AU71</f>
        <v>0</v>
      </c>
    </row>
    <row r="72" s="2" customFormat="1" ht="31" spans="1:48">
      <c r="A72" s="29">
        <v>70</v>
      </c>
      <c r="B72" s="27"/>
      <c r="C72" s="26" t="s">
        <v>269</v>
      </c>
      <c r="D72" s="27" t="s">
        <v>270</v>
      </c>
      <c r="E72" s="46" t="s">
        <v>271</v>
      </c>
      <c r="F72" s="45">
        <f>'[1]2021年度园区有效投入-技术改造'!$I71</f>
        <v>2494.69</v>
      </c>
      <c r="G72" s="26" t="s">
        <v>86</v>
      </c>
      <c r="H72" s="27">
        <v>0.7</v>
      </c>
      <c r="I72" s="57">
        <f t="shared" si="33"/>
        <v>63.18</v>
      </c>
      <c r="J72" s="57">
        <f t="shared" si="34"/>
        <v>63.18</v>
      </c>
      <c r="K72" s="58">
        <v>27457.39</v>
      </c>
      <c r="L72" s="59">
        <f t="shared" si="36"/>
        <v>0.0908567784483522</v>
      </c>
      <c r="M72" s="57">
        <f t="shared" si="40"/>
        <v>60.53</v>
      </c>
      <c r="N72" s="56">
        <f t="shared" si="41"/>
        <v>60.53</v>
      </c>
      <c r="O72" s="26" t="s">
        <v>69</v>
      </c>
      <c r="P72" s="63" t="s">
        <v>70</v>
      </c>
      <c r="Q72" s="63" t="s">
        <v>70</v>
      </c>
      <c r="R72" s="56"/>
      <c r="S72" s="57">
        <f t="shared" si="42"/>
        <v>0.6186</v>
      </c>
      <c r="T72" s="56" t="str">
        <f t="shared" si="37"/>
        <v>是</v>
      </c>
      <c r="U72" s="69">
        <v>2275</v>
      </c>
      <c r="V72" s="70">
        <v>1</v>
      </c>
      <c r="W72" s="69">
        <v>1</v>
      </c>
      <c r="X72" s="70">
        <f t="shared" si="35"/>
        <v>158.38</v>
      </c>
      <c r="Y72" s="77"/>
      <c r="Z72" s="77"/>
      <c r="AA72" s="77"/>
      <c r="AB72" s="77"/>
      <c r="AC72" s="77"/>
      <c r="AD72" s="17">
        <v>0.4556</v>
      </c>
      <c r="AE72" s="19">
        <f t="shared" si="20"/>
        <v>0</v>
      </c>
      <c r="AF72" s="77">
        <f t="shared" si="39"/>
        <v>0</v>
      </c>
      <c r="AG72" s="77"/>
      <c r="AH72" s="77"/>
      <c r="AI72" s="77"/>
      <c r="AJ72" s="56">
        <f t="shared" si="43"/>
        <v>158.38</v>
      </c>
      <c r="AK72" s="69"/>
      <c r="AL72" s="69"/>
      <c r="AM72" s="95" t="s">
        <v>75</v>
      </c>
      <c r="AN72" s="95" t="s">
        <v>75</v>
      </c>
      <c r="AO72" s="94"/>
      <c r="AP72" s="95"/>
      <c r="AQ72" s="95"/>
      <c r="AR72" s="94">
        <f t="shared" si="38"/>
        <v>0</v>
      </c>
      <c r="AS72" s="97">
        <f t="shared" si="44"/>
        <v>158.38</v>
      </c>
      <c r="AT72" s="2">
        <f t="shared" si="45"/>
        <v>158.38</v>
      </c>
      <c r="AU72" s="2">
        <f t="shared" si="32"/>
        <v>158.38</v>
      </c>
      <c r="AV72" s="2">
        <f t="shared" si="46"/>
        <v>0</v>
      </c>
    </row>
    <row r="73" s="2" customFormat="1" ht="61" spans="1:48">
      <c r="A73" s="29">
        <v>71</v>
      </c>
      <c r="B73" s="27"/>
      <c r="C73" s="26" t="s">
        <v>272</v>
      </c>
      <c r="D73" s="27" t="s">
        <v>273</v>
      </c>
      <c r="E73" s="46" t="s">
        <v>274</v>
      </c>
      <c r="F73" s="45">
        <f>'[1]2021年度园区有效投入-技术改造'!$I72</f>
        <v>654.79</v>
      </c>
      <c r="G73" s="26" t="s">
        <v>86</v>
      </c>
      <c r="H73" s="27">
        <v>0.7</v>
      </c>
      <c r="I73" s="57">
        <f t="shared" si="33"/>
        <v>60.63</v>
      </c>
      <c r="J73" s="57">
        <f t="shared" si="34"/>
        <v>60.63</v>
      </c>
      <c r="K73" s="58">
        <v>3891.5</v>
      </c>
      <c r="L73" s="59">
        <f t="shared" si="36"/>
        <v>0.168261595785687</v>
      </c>
      <c r="M73" s="57">
        <f t="shared" si="40"/>
        <v>60.99</v>
      </c>
      <c r="N73" s="56">
        <f t="shared" si="41"/>
        <v>60.99</v>
      </c>
      <c r="O73" s="26" t="s">
        <v>63</v>
      </c>
      <c r="P73" s="63">
        <v>2.8</v>
      </c>
      <c r="Q73" s="63" t="s">
        <v>64</v>
      </c>
      <c r="R73" s="56"/>
      <c r="S73" s="57">
        <f t="shared" si="42"/>
        <v>0.6081</v>
      </c>
      <c r="T73" s="56" t="str">
        <f t="shared" si="37"/>
        <v>是</v>
      </c>
      <c r="U73" s="69">
        <v>422</v>
      </c>
      <c r="V73" s="70">
        <v>1</v>
      </c>
      <c r="W73" s="69">
        <v>1</v>
      </c>
      <c r="X73" s="70">
        <f t="shared" si="35"/>
        <v>41.02</v>
      </c>
      <c r="Y73" s="77"/>
      <c r="Z73" s="77"/>
      <c r="AA73" s="77"/>
      <c r="AB73" s="77"/>
      <c r="AC73" s="77"/>
      <c r="AD73" s="17">
        <v>0.4556</v>
      </c>
      <c r="AE73" s="19">
        <f t="shared" si="20"/>
        <v>0</v>
      </c>
      <c r="AF73" s="77">
        <f t="shared" si="39"/>
        <v>0</v>
      </c>
      <c r="AG73" s="77"/>
      <c r="AH73" s="77"/>
      <c r="AI73" s="77"/>
      <c r="AJ73" s="56">
        <f t="shared" si="43"/>
        <v>41.02</v>
      </c>
      <c r="AK73" s="69"/>
      <c r="AL73" s="69"/>
      <c r="AM73" s="95" t="s">
        <v>75</v>
      </c>
      <c r="AN73" s="95" t="s">
        <v>75</v>
      </c>
      <c r="AO73" s="94"/>
      <c r="AP73" s="95"/>
      <c r="AQ73" s="95"/>
      <c r="AR73" s="94">
        <f t="shared" si="38"/>
        <v>0</v>
      </c>
      <c r="AS73" s="97">
        <f t="shared" si="44"/>
        <v>41.02</v>
      </c>
      <c r="AT73" s="2">
        <f t="shared" si="45"/>
        <v>41.02</v>
      </c>
      <c r="AU73" s="2">
        <f t="shared" si="32"/>
        <v>41.02</v>
      </c>
      <c r="AV73" s="2">
        <f t="shared" si="46"/>
        <v>0</v>
      </c>
    </row>
    <row r="74" s="2" customFormat="1" ht="46" spans="1:48">
      <c r="A74" s="29">
        <v>72</v>
      </c>
      <c r="B74" s="27"/>
      <c r="C74" s="26" t="s">
        <v>275</v>
      </c>
      <c r="D74" s="27" t="s">
        <v>276</v>
      </c>
      <c r="E74" s="46" t="s">
        <v>277</v>
      </c>
      <c r="F74" s="45">
        <f>'[1]2021年度园区有效投入-技术改造'!$I73</f>
        <v>922.96</v>
      </c>
      <c r="G74" s="26" t="s">
        <v>86</v>
      </c>
      <c r="H74" s="27">
        <v>0.7</v>
      </c>
      <c r="I74" s="57">
        <f t="shared" si="33"/>
        <v>61</v>
      </c>
      <c r="J74" s="57">
        <f t="shared" si="34"/>
        <v>61</v>
      </c>
      <c r="K74" s="58">
        <v>633.11</v>
      </c>
      <c r="L74" s="59">
        <f t="shared" si="36"/>
        <v>1.45781933629227</v>
      </c>
      <c r="M74" s="57">
        <f t="shared" si="40"/>
        <v>68.65</v>
      </c>
      <c r="N74" s="56">
        <f t="shared" si="41"/>
        <v>68.65</v>
      </c>
      <c r="O74" s="26" t="s">
        <v>63</v>
      </c>
      <c r="P74" s="63">
        <v>11.5</v>
      </c>
      <c r="Q74" s="63" t="s">
        <v>64</v>
      </c>
      <c r="R74" s="56">
        <v>6</v>
      </c>
      <c r="S74" s="57">
        <f t="shared" si="42"/>
        <v>0.7083</v>
      </c>
      <c r="T74" s="56" t="str">
        <f t="shared" si="37"/>
        <v>是</v>
      </c>
      <c r="U74" s="69">
        <v>5056</v>
      </c>
      <c r="V74" s="70">
        <v>1</v>
      </c>
      <c r="W74" s="69">
        <v>1</v>
      </c>
      <c r="X74" s="70">
        <f t="shared" si="35"/>
        <v>65.22</v>
      </c>
      <c r="Y74" s="77"/>
      <c r="Z74" s="77"/>
      <c r="AA74" s="77"/>
      <c r="AB74" s="77"/>
      <c r="AC74" s="77"/>
      <c r="AD74" s="17">
        <v>0.4556</v>
      </c>
      <c r="AE74" s="19">
        <f t="shared" si="20"/>
        <v>0</v>
      </c>
      <c r="AF74" s="77">
        <f t="shared" si="39"/>
        <v>0</v>
      </c>
      <c r="AG74" s="77"/>
      <c r="AH74" s="77"/>
      <c r="AI74" s="77"/>
      <c r="AJ74" s="56">
        <f t="shared" si="43"/>
        <v>65.22</v>
      </c>
      <c r="AK74" s="69"/>
      <c r="AL74" s="69"/>
      <c r="AM74" s="95" t="s">
        <v>75</v>
      </c>
      <c r="AN74" s="95" t="s">
        <v>75</v>
      </c>
      <c r="AO74" s="94"/>
      <c r="AP74" s="95"/>
      <c r="AQ74" s="95"/>
      <c r="AR74" s="94">
        <f t="shared" si="38"/>
        <v>0</v>
      </c>
      <c r="AS74" s="97">
        <f t="shared" si="44"/>
        <v>65.22</v>
      </c>
      <c r="AT74" s="2">
        <f t="shared" si="45"/>
        <v>65.22</v>
      </c>
      <c r="AU74" s="2">
        <f t="shared" si="32"/>
        <v>65.22</v>
      </c>
      <c r="AV74" s="2">
        <f t="shared" si="46"/>
        <v>0</v>
      </c>
    </row>
    <row r="75" s="2" customFormat="1" ht="46" spans="1:48">
      <c r="A75" s="29">
        <v>73</v>
      </c>
      <c r="B75" s="27"/>
      <c r="C75" s="26" t="s">
        <v>278</v>
      </c>
      <c r="D75" s="27" t="s">
        <v>279</v>
      </c>
      <c r="E75" s="46" t="s">
        <v>280</v>
      </c>
      <c r="F75" s="45">
        <f>'[1]2021年度园区有效投入-技术改造'!$I74</f>
        <v>4260.35</v>
      </c>
      <c r="G75" s="26" t="s">
        <v>62</v>
      </c>
      <c r="H75" s="27">
        <v>0.8</v>
      </c>
      <c r="I75" s="57">
        <f t="shared" si="33"/>
        <v>65.63</v>
      </c>
      <c r="J75" s="57">
        <f t="shared" si="34"/>
        <v>65.63</v>
      </c>
      <c r="K75" s="58">
        <v>174670.62</v>
      </c>
      <c r="L75" s="59">
        <f t="shared" si="36"/>
        <v>0.0243907647433781</v>
      </c>
      <c r="M75" s="57">
        <f t="shared" si="40"/>
        <v>60.13</v>
      </c>
      <c r="N75" s="56">
        <f t="shared" si="41"/>
        <v>60.13</v>
      </c>
      <c r="O75" s="26" t="s">
        <v>69</v>
      </c>
      <c r="P75" s="63" t="s">
        <v>70</v>
      </c>
      <c r="Q75" s="63" t="s">
        <v>70</v>
      </c>
      <c r="R75" s="56"/>
      <c r="S75" s="57">
        <f t="shared" si="42"/>
        <v>0.6288</v>
      </c>
      <c r="T75" s="56" t="str">
        <f t="shared" si="37"/>
        <v>是</v>
      </c>
      <c r="U75" s="69">
        <v>6146</v>
      </c>
      <c r="V75" s="70">
        <v>1</v>
      </c>
      <c r="W75" s="69">
        <v>1</v>
      </c>
      <c r="X75" s="70">
        <f t="shared" si="35"/>
        <v>282.48</v>
      </c>
      <c r="Y75" s="77" t="e">
        <f>VLOOKUP(C75,#REF!,9,FALSE)</f>
        <v>#REF!</v>
      </c>
      <c r="Z75" s="77" t="e">
        <f>VLOOKUP($C75,#REF!,3,FALSE)</f>
        <v>#REF!</v>
      </c>
      <c r="AA75" s="78" t="e">
        <f>VLOOKUP($C75,#REF!,4,FALSE)*0.8</f>
        <v>#REF!</v>
      </c>
      <c r="AB75" s="78" t="e">
        <f>VLOOKUP($C75,#REF!,5,FALSE)</f>
        <v>#REF!</v>
      </c>
      <c r="AC75" s="86" t="e">
        <f>VLOOKUP($C75,#REF!,6,FALSE)</f>
        <v>#REF!</v>
      </c>
      <c r="AD75" s="17">
        <v>0.4556</v>
      </c>
      <c r="AE75" s="19" t="e">
        <f t="shared" si="20"/>
        <v>#REF!</v>
      </c>
      <c r="AF75" s="77" t="e">
        <f t="shared" si="39"/>
        <v>#REF!</v>
      </c>
      <c r="AG75" s="77"/>
      <c r="AH75" s="77"/>
      <c r="AI75" s="77"/>
      <c r="AJ75" s="56" t="e">
        <f t="shared" si="43"/>
        <v>#REF!</v>
      </c>
      <c r="AK75" s="69"/>
      <c r="AL75" s="69"/>
      <c r="AM75" s="95" t="s">
        <v>75</v>
      </c>
      <c r="AN75" s="95" t="s">
        <v>75</v>
      </c>
      <c r="AO75" s="94"/>
      <c r="AP75" s="95"/>
      <c r="AQ75" s="95"/>
      <c r="AR75" s="94">
        <f t="shared" si="38"/>
        <v>0</v>
      </c>
      <c r="AS75" s="97" t="e">
        <f t="shared" si="44"/>
        <v>#REF!</v>
      </c>
      <c r="AT75" s="2" t="e">
        <f t="shared" si="45"/>
        <v>#REF!</v>
      </c>
      <c r="AU75" s="2" t="e">
        <f t="shared" si="32"/>
        <v>#REF!</v>
      </c>
      <c r="AV75" s="2" t="e">
        <f t="shared" si="46"/>
        <v>#REF!</v>
      </c>
    </row>
    <row r="76" s="2" customFormat="1" ht="61" spans="1:48">
      <c r="A76" s="29">
        <v>74</v>
      </c>
      <c r="B76" s="27"/>
      <c r="C76" s="26" t="s">
        <v>281</v>
      </c>
      <c r="D76" s="27" t="s">
        <v>282</v>
      </c>
      <c r="E76" s="46" t="s">
        <v>283</v>
      </c>
      <c r="F76" s="45">
        <f>'[1]2021年度园区有效投入-技术改造'!$I75</f>
        <v>2403.47</v>
      </c>
      <c r="G76" s="26" t="s">
        <v>68</v>
      </c>
      <c r="H76" s="27">
        <v>1</v>
      </c>
      <c r="I76" s="57">
        <f t="shared" si="33"/>
        <v>63.05</v>
      </c>
      <c r="J76" s="57">
        <f t="shared" si="34"/>
        <v>63.05</v>
      </c>
      <c r="K76" s="58">
        <v>1317750.69</v>
      </c>
      <c r="L76" s="59">
        <f t="shared" si="36"/>
        <v>0.00182391860481591</v>
      </c>
      <c r="M76" s="57">
        <f t="shared" si="40"/>
        <v>60</v>
      </c>
      <c r="N76" s="56">
        <f t="shared" si="41"/>
        <v>60</v>
      </c>
      <c r="O76" s="26" t="s">
        <v>69</v>
      </c>
      <c r="P76" s="63" t="s">
        <v>70</v>
      </c>
      <c r="Q76" s="63" t="s">
        <v>70</v>
      </c>
      <c r="R76" s="56"/>
      <c r="S76" s="57">
        <f t="shared" si="42"/>
        <v>0.6153</v>
      </c>
      <c r="T76" s="56" t="str">
        <f t="shared" si="37"/>
        <v>是</v>
      </c>
      <c r="U76" s="69">
        <v>5819</v>
      </c>
      <c r="V76" s="70">
        <v>1</v>
      </c>
      <c r="W76" s="69">
        <v>1</v>
      </c>
      <c r="X76" s="70">
        <f t="shared" si="35"/>
        <v>166.38</v>
      </c>
      <c r="Y76" s="77" t="e">
        <f>VLOOKUP(C76,#REF!,9,FALSE)</f>
        <v>#REF!</v>
      </c>
      <c r="Z76" s="77" t="e">
        <f>VLOOKUP($C76,#REF!,3,FALSE)</f>
        <v>#REF!</v>
      </c>
      <c r="AA76" s="78" t="e">
        <f>VLOOKUP($C76,#REF!,4,FALSE)*0.8</f>
        <v>#REF!</v>
      </c>
      <c r="AB76" s="78" t="e">
        <f>VLOOKUP($C76,#REF!,5,FALSE)</f>
        <v>#REF!</v>
      </c>
      <c r="AC76" s="86" t="e">
        <f>VLOOKUP($C76,#REF!,6,FALSE)</f>
        <v>#REF!</v>
      </c>
      <c r="AD76" s="17">
        <v>0.4556</v>
      </c>
      <c r="AE76" s="19" t="e">
        <f t="shared" si="20"/>
        <v>#REF!</v>
      </c>
      <c r="AF76" s="77" t="e">
        <f t="shared" si="39"/>
        <v>#REF!</v>
      </c>
      <c r="AG76" s="77"/>
      <c r="AH76" s="77"/>
      <c r="AI76" s="77"/>
      <c r="AJ76" s="56" t="e">
        <f t="shared" si="43"/>
        <v>#REF!</v>
      </c>
      <c r="AK76" s="69"/>
      <c r="AL76" s="69"/>
      <c r="AM76" s="95">
        <v>246.4</v>
      </c>
      <c r="AN76" s="95" t="s">
        <v>75</v>
      </c>
      <c r="AO76" s="94"/>
      <c r="AP76" s="95"/>
      <c r="AQ76" s="95"/>
      <c r="AR76" s="94">
        <f t="shared" si="38"/>
        <v>246.4</v>
      </c>
      <c r="AS76" s="97" t="e">
        <f t="shared" si="44"/>
        <v>#REF!</v>
      </c>
      <c r="AT76" s="2" t="e">
        <f t="shared" si="45"/>
        <v>#REF!</v>
      </c>
      <c r="AU76" s="2" t="e">
        <f t="shared" ref="AU76:AU107" si="47">AJ76-AR76</f>
        <v>#REF!</v>
      </c>
      <c r="AV76" s="2" t="e">
        <f t="shared" si="46"/>
        <v>#REF!</v>
      </c>
    </row>
    <row r="77" s="2" customFormat="1" ht="61" spans="1:48">
      <c r="A77" s="29">
        <v>75</v>
      </c>
      <c r="B77" s="27"/>
      <c r="C77" s="26" t="s">
        <v>284</v>
      </c>
      <c r="D77" s="27" t="s">
        <v>285</v>
      </c>
      <c r="E77" s="46" t="s">
        <v>286</v>
      </c>
      <c r="F77" s="45">
        <f>'[1]2021年度园区有效投入-技术改造'!$I76</f>
        <v>1446.75</v>
      </c>
      <c r="G77" s="26" t="s">
        <v>62</v>
      </c>
      <c r="H77" s="27">
        <v>0.8</v>
      </c>
      <c r="I77" s="57">
        <f t="shared" si="33"/>
        <v>61.72</v>
      </c>
      <c r="J77" s="57">
        <f t="shared" si="34"/>
        <v>61.72</v>
      </c>
      <c r="K77" s="58">
        <v>68357.45</v>
      </c>
      <c r="L77" s="59">
        <f t="shared" si="36"/>
        <v>0.0211644817060906</v>
      </c>
      <c r="M77" s="57">
        <f t="shared" si="40"/>
        <v>60.11</v>
      </c>
      <c r="N77" s="56">
        <f t="shared" si="41"/>
        <v>60.11</v>
      </c>
      <c r="O77" s="26" t="s">
        <v>69</v>
      </c>
      <c r="P77" s="63" t="s">
        <v>70</v>
      </c>
      <c r="Q77" s="63" t="s">
        <v>70</v>
      </c>
      <c r="R77" s="56"/>
      <c r="S77" s="57">
        <f t="shared" si="42"/>
        <v>0.6092</v>
      </c>
      <c r="T77" s="56" t="str">
        <f t="shared" si="37"/>
        <v>是</v>
      </c>
      <c r="U77" s="69">
        <v>1000</v>
      </c>
      <c r="V77" s="70">
        <v>1</v>
      </c>
      <c r="W77" s="69">
        <v>1</v>
      </c>
      <c r="X77" s="70">
        <f t="shared" si="35"/>
        <v>93.66</v>
      </c>
      <c r="Y77" s="77"/>
      <c r="Z77" s="77"/>
      <c r="AA77" s="77"/>
      <c r="AB77" s="77"/>
      <c r="AC77" s="77"/>
      <c r="AD77" s="17">
        <v>0.4556</v>
      </c>
      <c r="AE77" s="19">
        <f t="shared" si="20"/>
        <v>0</v>
      </c>
      <c r="AF77" s="77">
        <f t="shared" si="39"/>
        <v>0</v>
      </c>
      <c r="AG77" s="77"/>
      <c r="AH77" s="77"/>
      <c r="AI77" s="77"/>
      <c r="AJ77" s="56">
        <f t="shared" si="43"/>
        <v>93.66</v>
      </c>
      <c r="AK77" s="69"/>
      <c r="AL77" s="69"/>
      <c r="AM77" s="95" t="s">
        <v>75</v>
      </c>
      <c r="AN77" s="95" t="s">
        <v>75</v>
      </c>
      <c r="AO77" s="94"/>
      <c r="AP77" s="95"/>
      <c r="AQ77" s="95"/>
      <c r="AR77" s="94">
        <f t="shared" si="38"/>
        <v>0</v>
      </c>
      <c r="AS77" s="97">
        <f t="shared" si="44"/>
        <v>93.66</v>
      </c>
      <c r="AT77" s="2">
        <f t="shared" si="45"/>
        <v>93.66</v>
      </c>
      <c r="AU77" s="2">
        <f t="shared" si="47"/>
        <v>93.66</v>
      </c>
      <c r="AV77" s="2">
        <f t="shared" si="46"/>
        <v>0</v>
      </c>
    </row>
    <row r="78" s="2" customFormat="1" ht="46" spans="1:48">
      <c r="A78" s="29">
        <v>76</v>
      </c>
      <c r="B78" s="27"/>
      <c r="C78" s="30" t="s">
        <v>287</v>
      </c>
      <c r="D78" s="27" t="s">
        <v>288</v>
      </c>
      <c r="E78" s="46" t="s">
        <v>289</v>
      </c>
      <c r="F78" s="45">
        <f>'[1]2021年度园区有效投入-技术改造'!$I77</f>
        <v>800.53</v>
      </c>
      <c r="G78" s="26" t="s">
        <v>62</v>
      </c>
      <c r="H78" s="27">
        <v>0.8</v>
      </c>
      <c r="I78" s="57">
        <f t="shared" si="33"/>
        <v>60.83</v>
      </c>
      <c r="J78" s="57">
        <f t="shared" si="34"/>
        <v>60.83</v>
      </c>
      <c r="K78" s="58">
        <v>294.69</v>
      </c>
      <c r="L78" s="59">
        <f t="shared" si="36"/>
        <v>2.71651566052462</v>
      </c>
      <c r="M78" s="57">
        <f t="shared" si="40"/>
        <v>76.14</v>
      </c>
      <c r="N78" s="56">
        <f t="shared" si="41"/>
        <v>76.14</v>
      </c>
      <c r="O78" s="26" t="s">
        <v>69</v>
      </c>
      <c r="P78" s="63" t="s">
        <v>70</v>
      </c>
      <c r="Q78" s="63" t="s">
        <v>70</v>
      </c>
      <c r="R78" s="56"/>
      <c r="S78" s="57">
        <f t="shared" si="42"/>
        <v>0.6849</v>
      </c>
      <c r="T78" s="56" t="str">
        <f t="shared" si="37"/>
        <v>是</v>
      </c>
      <c r="U78" s="69">
        <v>800</v>
      </c>
      <c r="V78" s="70">
        <v>1</v>
      </c>
      <c r="W78" s="69">
        <v>1</v>
      </c>
      <c r="X78" s="70">
        <f t="shared" si="35"/>
        <v>56.67</v>
      </c>
      <c r="Y78" s="77"/>
      <c r="Z78" s="77"/>
      <c r="AA78" s="77"/>
      <c r="AB78" s="77"/>
      <c r="AC78" s="77"/>
      <c r="AD78" s="17">
        <v>0.4556</v>
      </c>
      <c r="AE78" s="19">
        <f t="shared" si="20"/>
        <v>0</v>
      </c>
      <c r="AF78" s="77">
        <f t="shared" si="39"/>
        <v>0</v>
      </c>
      <c r="AG78" s="77"/>
      <c r="AH78" s="77"/>
      <c r="AI78" s="77"/>
      <c r="AJ78" s="56">
        <f t="shared" si="43"/>
        <v>56.67</v>
      </c>
      <c r="AK78" s="69"/>
      <c r="AL78" s="69"/>
      <c r="AM78" s="95" t="s">
        <v>75</v>
      </c>
      <c r="AN78" s="95" t="s">
        <v>75</v>
      </c>
      <c r="AO78" s="94"/>
      <c r="AP78" s="95"/>
      <c r="AQ78" s="95"/>
      <c r="AR78" s="94">
        <f t="shared" si="38"/>
        <v>0</v>
      </c>
      <c r="AS78" s="97">
        <f t="shared" si="44"/>
        <v>56.67</v>
      </c>
      <c r="AT78" s="2">
        <f t="shared" si="45"/>
        <v>56.67</v>
      </c>
      <c r="AU78" s="2">
        <f t="shared" si="47"/>
        <v>56.67</v>
      </c>
      <c r="AV78" s="2">
        <f t="shared" si="46"/>
        <v>0</v>
      </c>
    </row>
    <row r="79" s="2" customFormat="1" ht="46" spans="1:48">
      <c r="A79" s="29">
        <v>77</v>
      </c>
      <c r="B79" s="27"/>
      <c r="C79" s="26" t="s">
        <v>290</v>
      </c>
      <c r="D79" s="27" t="s">
        <v>291</v>
      </c>
      <c r="E79" s="46" t="s">
        <v>292</v>
      </c>
      <c r="F79" s="45">
        <f>'[1]2021年度园区有效投入-技术改造'!$I78</f>
        <v>1968.16</v>
      </c>
      <c r="G79" s="26" t="s">
        <v>86</v>
      </c>
      <c r="H79" s="27">
        <v>0.7</v>
      </c>
      <c r="I79" s="57">
        <f t="shared" ref="I79:I110" si="48">ROUND(($F79*$F$162-F$161)/(F$160*$F$162-F$161)*100,2)</f>
        <v>62.45</v>
      </c>
      <c r="J79" s="57">
        <f t="shared" ref="J79:J110" si="49">I79</f>
        <v>62.45</v>
      </c>
      <c r="K79" s="58">
        <v>2680.75</v>
      </c>
      <c r="L79" s="59">
        <f t="shared" si="36"/>
        <v>0.734182598153502</v>
      </c>
      <c r="M79" s="57">
        <f t="shared" si="40"/>
        <v>64.35</v>
      </c>
      <c r="N79" s="56">
        <f t="shared" si="41"/>
        <v>64.35</v>
      </c>
      <c r="O79" s="26" t="s">
        <v>69</v>
      </c>
      <c r="P79" s="63" t="s">
        <v>70</v>
      </c>
      <c r="Q79" s="63" t="s">
        <v>70</v>
      </c>
      <c r="R79" s="56"/>
      <c r="S79" s="57">
        <f t="shared" si="42"/>
        <v>0.634</v>
      </c>
      <c r="T79" s="56" t="str">
        <f t="shared" si="37"/>
        <v>是</v>
      </c>
      <c r="U79" s="69">
        <v>1500</v>
      </c>
      <c r="V79" s="70">
        <v>1</v>
      </c>
      <c r="W79" s="69">
        <v>1</v>
      </c>
      <c r="X79" s="70">
        <f t="shared" si="35"/>
        <v>127.38</v>
      </c>
      <c r="Y79" s="77"/>
      <c r="Z79" s="77"/>
      <c r="AA79" s="77"/>
      <c r="AB79" s="77"/>
      <c r="AC79" s="77"/>
      <c r="AD79" s="17">
        <v>0.4556</v>
      </c>
      <c r="AE79" s="19">
        <f t="shared" si="20"/>
        <v>0</v>
      </c>
      <c r="AF79" s="77">
        <f t="shared" si="39"/>
        <v>0</v>
      </c>
      <c r="AG79" s="77"/>
      <c r="AH79" s="77"/>
      <c r="AI79" s="77"/>
      <c r="AJ79" s="56">
        <f t="shared" si="43"/>
        <v>127.38</v>
      </c>
      <c r="AK79" s="69"/>
      <c r="AL79" s="69"/>
      <c r="AM79" s="95" t="s">
        <v>75</v>
      </c>
      <c r="AN79" s="95" t="s">
        <v>75</v>
      </c>
      <c r="AO79" s="94"/>
      <c r="AP79" s="95"/>
      <c r="AQ79" s="95"/>
      <c r="AR79" s="94">
        <f t="shared" si="38"/>
        <v>0</v>
      </c>
      <c r="AS79" s="97">
        <f t="shared" si="44"/>
        <v>127.38</v>
      </c>
      <c r="AT79" s="2">
        <f t="shared" si="45"/>
        <v>127.38</v>
      </c>
      <c r="AU79" s="2">
        <f t="shared" si="47"/>
        <v>127.38</v>
      </c>
      <c r="AV79" s="2">
        <f t="shared" si="46"/>
        <v>0</v>
      </c>
    </row>
    <row r="80" s="2" customFormat="1" ht="46" spans="1:48">
      <c r="A80" s="29">
        <v>78</v>
      </c>
      <c r="B80" s="27"/>
      <c r="C80" s="26" t="s">
        <v>293</v>
      </c>
      <c r="D80" s="27" t="s">
        <v>294</v>
      </c>
      <c r="E80" s="46" t="s">
        <v>295</v>
      </c>
      <c r="F80" s="45">
        <f>'[1]2021年度园区有效投入-技术改造'!$I79</f>
        <v>586.46</v>
      </c>
      <c r="G80" s="26" t="s">
        <v>86</v>
      </c>
      <c r="H80" s="27">
        <v>0.7</v>
      </c>
      <c r="I80" s="57">
        <f t="shared" si="48"/>
        <v>60.53</v>
      </c>
      <c r="J80" s="57">
        <f t="shared" si="49"/>
        <v>60.53</v>
      </c>
      <c r="K80" s="58">
        <v>287.69</v>
      </c>
      <c r="L80" s="59">
        <f t="shared" si="36"/>
        <v>2.0385136779172</v>
      </c>
      <c r="M80" s="57">
        <f t="shared" si="40"/>
        <v>72.11</v>
      </c>
      <c r="N80" s="56">
        <f t="shared" si="41"/>
        <v>72.11</v>
      </c>
      <c r="O80" s="26" t="s">
        <v>69</v>
      </c>
      <c r="P80" s="63" t="s">
        <v>70</v>
      </c>
      <c r="Q80" s="63" t="s">
        <v>70</v>
      </c>
      <c r="R80" s="56"/>
      <c r="S80" s="57">
        <f t="shared" si="42"/>
        <v>0.6632</v>
      </c>
      <c r="T80" s="56" t="str">
        <f t="shared" si="37"/>
        <v>是</v>
      </c>
      <c r="U80" s="69" t="s">
        <v>79</v>
      </c>
      <c r="V80" s="70">
        <v>0.8</v>
      </c>
      <c r="W80" s="69">
        <v>1</v>
      </c>
      <c r="X80" s="70">
        <f t="shared" si="35"/>
        <v>31.46</v>
      </c>
      <c r="Y80" s="77" t="e">
        <f>VLOOKUP(C80,#REF!,9,FALSE)</f>
        <v>#REF!</v>
      </c>
      <c r="Z80" s="77" t="e">
        <f>VLOOKUP($C80,#REF!,3,FALSE)</f>
        <v>#REF!</v>
      </c>
      <c r="AA80" s="78" t="e">
        <f>VLOOKUP($C80,#REF!,4,FALSE)*0.8</f>
        <v>#REF!</v>
      </c>
      <c r="AB80" s="78" t="e">
        <f>VLOOKUP($C80,#REF!,5,FALSE)</f>
        <v>#REF!</v>
      </c>
      <c r="AC80" s="86" t="e">
        <f>VLOOKUP($C80,#REF!,6,FALSE)</f>
        <v>#REF!</v>
      </c>
      <c r="AD80" s="17">
        <v>0.4556</v>
      </c>
      <c r="AE80" s="19" t="e">
        <f t="shared" si="20"/>
        <v>#REF!</v>
      </c>
      <c r="AF80" s="77" t="e">
        <f t="shared" si="39"/>
        <v>#REF!</v>
      </c>
      <c r="AG80" s="77"/>
      <c r="AH80" s="77"/>
      <c r="AI80" s="77"/>
      <c r="AJ80" s="56" t="e">
        <f t="shared" si="43"/>
        <v>#REF!</v>
      </c>
      <c r="AK80" s="69"/>
      <c r="AL80" s="69"/>
      <c r="AM80" s="95" t="s">
        <v>75</v>
      </c>
      <c r="AN80" s="95" t="s">
        <v>75</v>
      </c>
      <c r="AO80" s="94"/>
      <c r="AP80" s="95"/>
      <c r="AQ80" s="95"/>
      <c r="AR80" s="94">
        <f t="shared" si="38"/>
        <v>0</v>
      </c>
      <c r="AS80" s="97" t="e">
        <f t="shared" si="44"/>
        <v>#REF!</v>
      </c>
      <c r="AT80" s="2" t="e">
        <f t="shared" si="45"/>
        <v>#REF!</v>
      </c>
      <c r="AU80" s="2" t="e">
        <f t="shared" si="47"/>
        <v>#REF!</v>
      </c>
      <c r="AV80" s="2" t="e">
        <f t="shared" si="46"/>
        <v>#REF!</v>
      </c>
    </row>
    <row r="81" s="2" customFormat="1" ht="61" spans="1:48">
      <c r="A81" s="29">
        <v>79</v>
      </c>
      <c r="B81" s="27"/>
      <c r="C81" s="26" t="s">
        <v>296</v>
      </c>
      <c r="D81" s="27" t="s">
        <v>297</v>
      </c>
      <c r="E81" s="46" t="s">
        <v>298</v>
      </c>
      <c r="F81" s="45">
        <f>'[1]2021年度园区有效投入-技术改造'!$I80</f>
        <v>604.08</v>
      </c>
      <c r="G81" s="26" t="s">
        <v>62</v>
      </c>
      <c r="H81" s="27">
        <v>0.8</v>
      </c>
      <c r="I81" s="57">
        <f t="shared" si="48"/>
        <v>60.56</v>
      </c>
      <c r="J81" s="57">
        <f t="shared" si="49"/>
        <v>60.56</v>
      </c>
      <c r="K81" s="58">
        <v>7334.74</v>
      </c>
      <c r="L81" s="59">
        <f t="shared" si="36"/>
        <v>0.0823587475493337</v>
      </c>
      <c r="M81" s="57">
        <f t="shared" si="40"/>
        <v>60.48</v>
      </c>
      <c r="N81" s="56">
        <f t="shared" si="41"/>
        <v>60.48</v>
      </c>
      <c r="O81" s="26" t="s">
        <v>69</v>
      </c>
      <c r="P81" s="63" t="s">
        <v>70</v>
      </c>
      <c r="Q81" s="63" t="s">
        <v>70</v>
      </c>
      <c r="R81" s="56"/>
      <c r="S81" s="57">
        <f t="shared" si="42"/>
        <v>0.6052</v>
      </c>
      <c r="T81" s="56" t="str">
        <f t="shared" si="37"/>
        <v>是</v>
      </c>
      <c r="U81" s="69" t="s">
        <v>79</v>
      </c>
      <c r="V81" s="70">
        <v>0.8</v>
      </c>
      <c r="W81" s="69">
        <v>1</v>
      </c>
      <c r="X81" s="70">
        <f t="shared" si="35"/>
        <v>31.13</v>
      </c>
      <c r="Y81" s="77"/>
      <c r="Z81" s="77"/>
      <c r="AA81" s="77"/>
      <c r="AB81" s="77"/>
      <c r="AC81" s="77"/>
      <c r="AD81" s="17">
        <v>0.4556</v>
      </c>
      <c r="AE81" s="19">
        <f t="shared" ref="AE81:AE144" si="50">Y81*0.05*AC81</f>
        <v>0</v>
      </c>
      <c r="AF81" s="77">
        <f t="shared" si="39"/>
        <v>0</v>
      </c>
      <c r="AG81" s="77"/>
      <c r="AH81" s="77"/>
      <c r="AI81" s="77"/>
      <c r="AJ81" s="56">
        <f t="shared" si="43"/>
        <v>31.13</v>
      </c>
      <c r="AK81" s="69"/>
      <c r="AL81" s="69"/>
      <c r="AM81" s="95" t="s">
        <v>75</v>
      </c>
      <c r="AN81" s="95" t="s">
        <v>75</v>
      </c>
      <c r="AO81" s="94"/>
      <c r="AP81" s="95"/>
      <c r="AQ81" s="95"/>
      <c r="AR81" s="94">
        <f t="shared" si="38"/>
        <v>0</v>
      </c>
      <c r="AS81" s="97">
        <f t="shared" si="44"/>
        <v>31.13</v>
      </c>
      <c r="AT81" s="2">
        <f t="shared" si="45"/>
        <v>31.13</v>
      </c>
      <c r="AU81" s="2">
        <f t="shared" si="47"/>
        <v>31.13</v>
      </c>
      <c r="AV81" s="2">
        <f t="shared" si="46"/>
        <v>0</v>
      </c>
    </row>
    <row r="82" s="2" customFormat="1" ht="61" spans="1:48">
      <c r="A82" s="29">
        <v>80</v>
      </c>
      <c r="B82" s="27"/>
      <c r="C82" s="26" t="s">
        <v>299</v>
      </c>
      <c r="D82" s="27" t="s">
        <v>300</v>
      </c>
      <c r="E82" s="46" t="s">
        <v>301</v>
      </c>
      <c r="F82" s="45">
        <f>'[1]2021年度园区有效投入-技术改造'!$I81</f>
        <v>1325.14</v>
      </c>
      <c r="G82" s="26" t="s">
        <v>86</v>
      </c>
      <c r="H82" s="27">
        <v>0.7</v>
      </c>
      <c r="I82" s="57">
        <f t="shared" si="48"/>
        <v>61.56</v>
      </c>
      <c r="J82" s="57">
        <f t="shared" si="49"/>
        <v>61.56</v>
      </c>
      <c r="K82" s="58">
        <v>2588.17</v>
      </c>
      <c r="L82" s="59">
        <f t="shared" si="36"/>
        <v>0.511998825424914</v>
      </c>
      <c r="M82" s="57">
        <f t="shared" si="40"/>
        <v>63.03</v>
      </c>
      <c r="N82" s="56">
        <f t="shared" si="41"/>
        <v>63.03</v>
      </c>
      <c r="O82" s="26" t="s">
        <v>69</v>
      </c>
      <c r="P82" s="63" t="s">
        <v>70</v>
      </c>
      <c r="Q82" s="63" t="s">
        <v>70</v>
      </c>
      <c r="R82" s="56"/>
      <c r="S82" s="57">
        <f t="shared" si="42"/>
        <v>0.623</v>
      </c>
      <c r="T82" s="56" t="str">
        <f t="shared" si="37"/>
        <v>是</v>
      </c>
      <c r="U82" s="69" t="s">
        <v>79</v>
      </c>
      <c r="V82" s="70">
        <v>0.8</v>
      </c>
      <c r="W82" s="69">
        <v>1</v>
      </c>
      <c r="X82" s="70">
        <f t="shared" si="35"/>
        <v>67.68</v>
      </c>
      <c r="Y82" s="77"/>
      <c r="Z82" s="77"/>
      <c r="AA82" s="77"/>
      <c r="AB82" s="77"/>
      <c r="AC82" s="77"/>
      <c r="AD82" s="17">
        <v>0.4556</v>
      </c>
      <c r="AE82" s="19">
        <f t="shared" si="50"/>
        <v>0</v>
      </c>
      <c r="AF82" s="77">
        <f t="shared" si="39"/>
        <v>0</v>
      </c>
      <c r="AG82" s="77"/>
      <c r="AH82" s="77"/>
      <c r="AI82" s="77"/>
      <c r="AJ82" s="56">
        <f t="shared" si="43"/>
        <v>67.68</v>
      </c>
      <c r="AK82" s="69"/>
      <c r="AL82" s="69"/>
      <c r="AM82" s="95" t="s">
        <v>75</v>
      </c>
      <c r="AN82" s="95" t="s">
        <v>75</v>
      </c>
      <c r="AO82" s="94"/>
      <c r="AP82" s="95"/>
      <c r="AQ82" s="95"/>
      <c r="AR82" s="94">
        <f t="shared" si="38"/>
        <v>0</v>
      </c>
      <c r="AS82" s="97">
        <f t="shared" si="44"/>
        <v>67.68</v>
      </c>
      <c r="AT82" s="2">
        <f t="shared" si="45"/>
        <v>67.68</v>
      </c>
      <c r="AU82" s="2">
        <f t="shared" si="47"/>
        <v>67.68</v>
      </c>
      <c r="AV82" s="2">
        <f t="shared" si="46"/>
        <v>0</v>
      </c>
    </row>
    <row r="83" s="2" customFormat="1" ht="46" spans="1:48">
      <c r="A83" s="29">
        <v>81</v>
      </c>
      <c r="B83" s="27"/>
      <c r="C83" s="26" t="s">
        <v>302</v>
      </c>
      <c r="D83" s="27" t="s">
        <v>303</v>
      </c>
      <c r="E83" s="46" t="s">
        <v>304</v>
      </c>
      <c r="F83" s="45">
        <f>'[1]2021年度园区有效投入-技术改造'!$I82</f>
        <v>6798.1</v>
      </c>
      <c r="G83" s="26" t="s">
        <v>62</v>
      </c>
      <c r="H83" s="27">
        <v>0.8</v>
      </c>
      <c r="I83" s="57">
        <f t="shared" si="48"/>
        <v>69.15</v>
      </c>
      <c r="J83" s="57">
        <f t="shared" si="49"/>
        <v>69.15</v>
      </c>
      <c r="K83" s="58">
        <v>102392.34</v>
      </c>
      <c r="L83" s="59">
        <f t="shared" si="36"/>
        <v>0.0663926617948179</v>
      </c>
      <c r="M83" s="57">
        <f t="shared" si="40"/>
        <v>60.38</v>
      </c>
      <c r="N83" s="56">
        <f t="shared" si="41"/>
        <v>60.38</v>
      </c>
      <c r="O83" s="26" t="s">
        <v>69</v>
      </c>
      <c r="P83" s="63" t="s">
        <v>70</v>
      </c>
      <c r="Q83" s="63" t="s">
        <v>70</v>
      </c>
      <c r="R83" s="56"/>
      <c r="S83" s="57">
        <f t="shared" si="42"/>
        <v>0.6477</v>
      </c>
      <c r="T83" s="56" t="str">
        <f t="shared" si="37"/>
        <v>是</v>
      </c>
      <c r="U83" s="69" t="s">
        <v>79</v>
      </c>
      <c r="V83" s="70">
        <v>0.8</v>
      </c>
      <c r="W83" s="69">
        <v>1</v>
      </c>
      <c r="X83" s="70">
        <f t="shared" si="35"/>
        <v>368.82</v>
      </c>
      <c r="Y83" s="77"/>
      <c r="Z83" s="77"/>
      <c r="AA83" s="77"/>
      <c r="AB83" s="77"/>
      <c r="AC83" s="77"/>
      <c r="AD83" s="17">
        <v>0.4556</v>
      </c>
      <c r="AE83" s="19">
        <f t="shared" si="50"/>
        <v>0</v>
      </c>
      <c r="AF83" s="77">
        <f t="shared" si="39"/>
        <v>0</v>
      </c>
      <c r="AG83" s="77"/>
      <c r="AH83" s="77"/>
      <c r="AI83" s="77"/>
      <c r="AJ83" s="56">
        <f t="shared" si="43"/>
        <v>368.82</v>
      </c>
      <c r="AK83" s="69"/>
      <c r="AL83" s="69"/>
      <c r="AM83" s="95">
        <v>183.6</v>
      </c>
      <c r="AN83" s="95" t="s">
        <v>75</v>
      </c>
      <c r="AO83" s="94"/>
      <c r="AP83" s="95"/>
      <c r="AQ83" s="95"/>
      <c r="AR83" s="94">
        <f t="shared" si="38"/>
        <v>183.6</v>
      </c>
      <c r="AS83" s="97">
        <f t="shared" si="44"/>
        <v>185.22</v>
      </c>
      <c r="AT83" s="2">
        <f t="shared" si="45"/>
        <v>368.82</v>
      </c>
      <c r="AU83" s="2">
        <f t="shared" si="47"/>
        <v>185.22</v>
      </c>
      <c r="AV83" s="2">
        <f t="shared" si="46"/>
        <v>0</v>
      </c>
    </row>
    <row r="84" s="2" customFormat="1" ht="61" spans="1:48">
      <c r="A84" s="29">
        <v>82</v>
      </c>
      <c r="B84" s="27"/>
      <c r="C84" s="26" t="s">
        <v>305</v>
      </c>
      <c r="D84" s="27" t="s">
        <v>306</v>
      </c>
      <c r="E84" s="46" t="s">
        <v>307</v>
      </c>
      <c r="F84" s="45">
        <f>'[1]2021年度园区有效投入-技术改造'!$I83</f>
        <v>204.17</v>
      </c>
      <c r="G84" s="26" t="s">
        <v>86</v>
      </c>
      <c r="H84" s="27">
        <v>0.7</v>
      </c>
      <c r="I84" s="57">
        <f t="shared" si="48"/>
        <v>60</v>
      </c>
      <c r="J84" s="57">
        <f t="shared" si="49"/>
        <v>60</v>
      </c>
      <c r="K84" s="58">
        <v>840.63</v>
      </c>
      <c r="L84" s="59">
        <f t="shared" si="36"/>
        <v>0.242877365785185</v>
      </c>
      <c r="M84" s="57">
        <f t="shared" si="40"/>
        <v>61.43</v>
      </c>
      <c r="N84" s="56">
        <f t="shared" si="41"/>
        <v>61.43</v>
      </c>
      <c r="O84" s="26" t="s">
        <v>69</v>
      </c>
      <c r="P84" s="63" t="s">
        <v>70</v>
      </c>
      <c r="Q84" s="63" t="s">
        <v>70</v>
      </c>
      <c r="R84" s="56"/>
      <c r="S84" s="57">
        <f t="shared" si="42"/>
        <v>0.6072</v>
      </c>
      <c r="T84" s="56" t="str">
        <f t="shared" si="37"/>
        <v>否</v>
      </c>
      <c r="U84" s="69" t="s">
        <v>79</v>
      </c>
      <c r="V84" s="70">
        <v>1</v>
      </c>
      <c r="W84" s="69">
        <v>1</v>
      </c>
      <c r="X84" s="70">
        <f t="shared" si="35"/>
        <v>12.78</v>
      </c>
      <c r="Y84" s="77"/>
      <c r="Z84" s="77"/>
      <c r="AA84" s="77"/>
      <c r="AB84" s="77"/>
      <c r="AC84" s="77"/>
      <c r="AD84" s="17">
        <v>0.4556</v>
      </c>
      <c r="AE84" s="19">
        <f t="shared" si="50"/>
        <v>0</v>
      </c>
      <c r="AF84" s="77">
        <f t="shared" si="39"/>
        <v>0</v>
      </c>
      <c r="AG84" s="77"/>
      <c r="AH84" s="77"/>
      <c r="AI84" s="77"/>
      <c r="AJ84" s="56">
        <f t="shared" si="43"/>
        <v>12.78</v>
      </c>
      <c r="AK84" s="69"/>
      <c r="AL84" s="69"/>
      <c r="AM84" s="95" t="s">
        <v>75</v>
      </c>
      <c r="AN84" s="95" t="s">
        <v>75</v>
      </c>
      <c r="AO84" s="94"/>
      <c r="AP84" s="95"/>
      <c r="AQ84" s="95"/>
      <c r="AR84" s="94">
        <f t="shared" si="38"/>
        <v>0</v>
      </c>
      <c r="AS84" s="97">
        <f t="shared" si="44"/>
        <v>12.78</v>
      </c>
      <c r="AT84" s="2">
        <f t="shared" si="45"/>
        <v>12.78</v>
      </c>
      <c r="AU84" s="2">
        <f t="shared" si="47"/>
        <v>12.78</v>
      </c>
      <c r="AV84" s="2">
        <f t="shared" si="46"/>
        <v>0</v>
      </c>
    </row>
    <row r="85" s="2" customFormat="1" ht="46" spans="1:48">
      <c r="A85" s="29">
        <v>83</v>
      </c>
      <c r="B85" s="27"/>
      <c r="C85" s="26" t="s">
        <v>308</v>
      </c>
      <c r="D85" s="27" t="s">
        <v>309</v>
      </c>
      <c r="E85" s="46" t="s">
        <v>310</v>
      </c>
      <c r="F85" s="45">
        <f>'[1]2021年度园区有效投入-技术改造'!$I84</f>
        <v>609.28</v>
      </c>
      <c r="G85" s="26" t="s">
        <v>90</v>
      </c>
      <c r="H85" s="27">
        <v>0.6</v>
      </c>
      <c r="I85" s="57">
        <f t="shared" si="48"/>
        <v>60.56</v>
      </c>
      <c r="J85" s="57">
        <f t="shared" si="49"/>
        <v>60.56</v>
      </c>
      <c r="K85" s="58">
        <v>205.68</v>
      </c>
      <c r="L85" s="59">
        <f t="shared" si="36"/>
        <v>2.96227148969273</v>
      </c>
      <c r="M85" s="57">
        <f t="shared" si="40"/>
        <v>77.6</v>
      </c>
      <c r="N85" s="56">
        <f t="shared" si="41"/>
        <v>77.6</v>
      </c>
      <c r="O85" s="26" t="s">
        <v>69</v>
      </c>
      <c r="P85" s="63" t="s">
        <v>70</v>
      </c>
      <c r="Q85" s="63" t="s">
        <v>70</v>
      </c>
      <c r="R85" s="56"/>
      <c r="S85" s="57">
        <f t="shared" si="42"/>
        <v>0.6908</v>
      </c>
      <c r="T85" s="56" t="str">
        <f t="shared" si="37"/>
        <v>是</v>
      </c>
      <c r="U85" s="69">
        <v>976</v>
      </c>
      <c r="V85" s="70">
        <v>1</v>
      </c>
      <c r="W85" s="69">
        <v>1</v>
      </c>
      <c r="X85" s="70">
        <f t="shared" si="35"/>
        <v>40.98</v>
      </c>
      <c r="Y85" s="77"/>
      <c r="Z85" s="77"/>
      <c r="AA85" s="77"/>
      <c r="AB85" s="77"/>
      <c r="AC85" s="77"/>
      <c r="AD85" s="17">
        <v>0.4556</v>
      </c>
      <c r="AE85" s="19">
        <f t="shared" si="50"/>
        <v>0</v>
      </c>
      <c r="AF85" s="77">
        <f t="shared" si="39"/>
        <v>0</v>
      </c>
      <c r="AG85" s="77"/>
      <c r="AH85" s="77"/>
      <c r="AI85" s="77"/>
      <c r="AJ85" s="56">
        <f t="shared" si="43"/>
        <v>40.98</v>
      </c>
      <c r="AK85" s="69"/>
      <c r="AL85" s="69"/>
      <c r="AM85" s="95" t="s">
        <v>75</v>
      </c>
      <c r="AN85" s="95" t="s">
        <v>75</v>
      </c>
      <c r="AO85" s="94"/>
      <c r="AP85" s="95"/>
      <c r="AQ85" s="95"/>
      <c r="AR85" s="94">
        <f t="shared" si="38"/>
        <v>0</v>
      </c>
      <c r="AS85" s="97">
        <f t="shared" si="44"/>
        <v>40.98</v>
      </c>
      <c r="AT85" s="2">
        <f t="shared" si="45"/>
        <v>40.98</v>
      </c>
      <c r="AU85" s="2">
        <f t="shared" si="47"/>
        <v>40.98</v>
      </c>
      <c r="AV85" s="2">
        <f t="shared" si="46"/>
        <v>0</v>
      </c>
    </row>
    <row r="86" s="2" customFormat="1" ht="61" spans="1:48">
      <c r="A86" s="29">
        <v>84</v>
      </c>
      <c r="B86" s="27"/>
      <c r="C86" s="26" t="s">
        <v>311</v>
      </c>
      <c r="D86" s="27" t="s">
        <v>312</v>
      </c>
      <c r="E86" s="46" t="s">
        <v>313</v>
      </c>
      <c r="F86" s="45">
        <f>'[1]2021年度园区有效投入-技术改造'!$I85</f>
        <v>949.05</v>
      </c>
      <c r="G86" s="26" t="s">
        <v>62</v>
      </c>
      <c r="H86" s="27">
        <v>0.8</v>
      </c>
      <c r="I86" s="57">
        <f t="shared" si="48"/>
        <v>61.03</v>
      </c>
      <c r="J86" s="57">
        <f t="shared" si="49"/>
        <v>61.03</v>
      </c>
      <c r="K86" s="58">
        <v>3026.26</v>
      </c>
      <c r="L86" s="59">
        <f t="shared" si="36"/>
        <v>0.313604911673154</v>
      </c>
      <c r="M86" s="57">
        <f t="shared" si="40"/>
        <v>61.85</v>
      </c>
      <c r="N86" s="56">
        <f t="shared" si="41"/>
        <v>61.85</v>
      </c>
      <c r="O86" s="26" t="s">
        <v>69</v>
      </c>
      <c r="P86" s="63" t="s">
        <v>70</v>
      </c>
      <c r="Q86" s="63" t="s">
        <v>70</v>
      </c>
      <c r="R86" s="56"/>
      <c r="S86" s="57">
        <f t="shared" si="42"/>
        <v>0.6144</v>
      </c>
      <c r="T86" s="56" t="str">
        <f t="shared" si="37"/>
        <v>是</v>
      </c>
      <c r="U86" s="69">
        <v>1287</v>
      </c>
      <c r="V86" s="70">
        <v>1</v>
      </c>
      <c r="W86" s="69">
        <v>1</v>
      </c>
      <c r="X86" s="70">
        <f t="shared" si="35"/>
        <v>61.83</v>
      </c>
      <c r="Y86" s="77"/>
      <c r="Z86" s="77"/>
      <c r="AA86" s="77"/>
      <c r="AB86" s="77"/>
      <c r="AC86" s="77"/>
      <c r="AD86" s="17">
        <v>0.4556</v>
      </c>
      <c r="AE86" s="19">
        <f t="shared" si="50"/>
        <v>0</v>
      </c>
      <c r="AF86" s="77">
        <f t="shared" si="39"/>
        <v>0</v>
      </c>
      <c r="AG86" s="77"/>
      <c r="AH86" s="77"/>
      <c r="AI86" s="77"/>
      <c r="AJ86" s="56">
        <f t="shared" si="43"/>
        <v>61.83</v>
      </c>
      <c r="AK86" s="69"/>
      <c r="AL86" s="69"/>
      <c r="AM86" s="95" t="s">
        <v>75</v>
      </c>
      <c r="AN86" s="95" t="s">
        <v>75</v>
      </c>
      <c r="AO86" s="94"/>
      <c r="AP86" s="95"/>
      <c r="AQ86" s="95"/>
      <c r="AR86" s="94">
        <f t="shared" si="38"/>
        <v>0</v>
      </c>
      <c r="AS86" s="97">
        <f t="shared" si="44"/>
        <v>61.83</v>
      </c>
      <c r="AT86" s="2">
        <f t="shared" si="45"/>
        <v>61.83</v>
      </c>
      <c r="AU86" s="2">
        <f t="shared" si="47"/>
        <v>61.83</v>
      </c>
      <c r="AV86" s="2">
        <f t="shared" si="46"/>
        <v>0</v>
      </c>
    </row>
    <row r="87" s="2" customFormat="1" ht="46" spans="1:48">
      <c r="A87" s="29">
        <v>85</v>
      </c>
      <c r="B87" s="27"/>
      <c r="C87" s="26" t="s">
        <v>314</v>
      </c>
      <c r="D87" s="27" t="s">
        <v>315</v>
      </c>
      <c r="E87" s="46" t="s">
        <v>316</v>
      </c>
      <c r="F87" s="45">
        <f>'[1]2021年度园区有效投入-技术改造'!$I86</f>
        <v>719.35</v>
      </c>
      <c r="G87" s="26" t="s">
        <v>90</v>
      </c>
      <c r="H87" s="27">
        <v>0.6</v>
      </c>
      <c r="I87" s="57">
        <f t="shared" si="48"/>
        <v>60.72</v>
      </c>
      <c r="J87" s="57">
        <f t="shared" si="49"/>
        <v>60.72</v>
      </c>
      <c r="K87" s="58">
        <v>424.87</v>
      </c>
      <c r="L87" s="59">
        <f t="shared" si="36"/>
        <v>1.6931061265799</v>
      </c>
      <c r="M87" s="57">
        <f t="shared" si="40"/>
        <v>70.05</v>
      </c>
      <c r="N87" s="56">
        <f t="shared" si="41"/>
        <v>70.05</v>
      </c>
      <c r="O87" s="26" t="s">
        <v>69</v>
      </c>
      <c r="P87" s="63" t="s">
        <v>70</v>
      </c>
      <c r="Q87" s="63" t="s">
        <v>70</v>
      </c>
      <c r="R87" s="56"/>
      <c r="S87" s="57">
        <f t="shared" si="42"/>
        <v>0.6539</v>
      </c>
      <c r="T87" s="56" t="str">
        <f t="shared" si="37"/>
        <v>是</v>
      </c>
      <c r="U87" s="69" t="s">
        <v>79</v>
      </c>
      <c r="V87" s="70">
        <v>0.8</v>
      </c>
      <c r="W87" s="69">
        <v>1</v>
      </c>
      <c r="X87" s="70">
        <f t="shared" si="35"/>
        <v>37.01</v>
      </c>
      <c r="Y87" s="77" t="e">
        <f>VLOOKUP(C87,#REF!,9,FALSE)</f>
        <v>#REF!</v>
      </c>
      <c r="Z87" s="77" t="e">
        <f>VLOOKUP($C87,#REF!,3,FALSE)</f>
        <v>#REF!</v>
      </c>
      <c r="AA87" s="78" t="e">
        <f>VLOOKUP($C87,#REF!,4,FALSE)*0.8</f>
        <v>#REF!</v>
      </c>
      <c r="AB87" s="78" t="e">
        <f>VLOOKUP($C87,#REF!,5,FALSE)</f>
        <v>#REF!</v>
      </c>
      <c r="AC87" s="86" t="e">
        <f>VLOOKUP($C87,#REF!,6,FALSE)</f>
        <v>#REF!</v>
      </c>
      <c r="AD87" s="17">
        <v>0.4556</v>
      </c>
      <c r="AE87" s="19" t="e">
        <f t="shared" si="50"/>
        <v>#REF!</v>
      </c>
      <c r="AF87" s="77" t="e">
        <f t="shared" si="39"/>
        <v>#REF!</v>
      </c>
      <c r="AG87" s="77"/>
      <c r="AH87" s="77"/>
      <c r="AI87" s="77"/>
      <c r="AJ87" s="56" t="e">
        <f t="shared" si="43"/>
        <v>#REF!</v>
      </c>
      <c r="AK87" s="69"/>
      <c r="AL87" s="69"/>
      <c r="AM87" s="95" t="s">
        <v>75</v>
      </c>
      <c r="AN87" s="95" t="s">
        <v>75</v>
      </c>
      <c r="AO87" s="94"/>
      <c r="AP87" s="95"/>
      <c r="AQ87" s="95"/>
      <c r="AR87" s="94">
        <f t="shared" si="38"/>
        <v>0</v>
      </c>
      <c r="AS87" s="97" t="e">
        <f t="shared" si="44"/>
        <v>#REF!</v>
      </c>
      <c r="AT87" s="2" t="e">
        <f t="shared" si="45"/>
        <v>#REF!</v>
      </c>
      <c r="AU87" s="2" t="e">
        <f t="shared" si="47"/>
        <v>#REF!</v>
      </c>
      <c r="AV87" s="2" t="e">
        <f t="shared" si="46"/>
        <v>#REF!</v>
      </c>
    </row>
    <row r="88" s="2" customFormat="1" ht="61" spans="1:48">
      <c r="A88" s="29">
        <v>86</v>
      </c>
      <c r="B88" s="27"/>
      <c r="C88" s="26" t="s">
        <v>317</v>
      </c>
      <c r="D88" s="27" t="s">
        <v>318</v>
      </c>
      <c r="E88" s="46" t="s">
        <v>319</v>
      </c>
      <c r="F88" s="45">
        <f>'[1]2021年度园区有效投入-技术改造'!$I87</f>
        <v>2871.83</v>
      </c>
      <c r="G88" s="26" t="s">
        <v>62</v>
      </c>
      <c r="H88" s="27">
        <v>0.8</v>
      </c>
      <c r="I88" s="57">
        <f t="shared" si="48"/>
        <v>63.7</v>
      </c>
      <c r="J88" s="57">
        <f t="shared" si="49"/>
        <v>63.7</v>
      </c>
      <c r="K88" s="58">
        <v>2951.11</v>
      </c>
      <c r="L88" s="59">
        <f t="shared" si="36"/>
        <v>0.973135532054041</v>
      </c>
      <c r="M88" s="57">
        <f t="shared" si="40"/>
        <v>65.77</v>
      </c>
      <c r="N88" s="56">
        <f t="shared" si="41"/>
        <v>65.77</v>
      </c>
      <c r="O88" s="26" t="s">
        <v>69</v>
      </c>
      <c r="P88" s="63" t="s">
        <v>70</v>
      </c>
      <c r="Q88" s="63" t="s">
        <v>70</v>
      </c>
      <c r="R88" s="56"/>
      <c r="S88" s="57">
        <f t="shared" si="42"/>
        <v>0.6474</v>
      </c>
      <c r="T88" s="56" t="str">
        <f t="shared" si="37"/>
        <v>是</v>
      </c>
      <c r="U88" s="69">
        <v>1922</v>
      </c>
      <c r="V88" s="70">
        <v>1</v>
      </c>
      <c r="W88" s="69">
        <v>1</v>
      </c>
      <c r="X88" s="70">
        <f t="shared" si="35"/>
        <v>194.69</v>
      </c>
      <c r="Y88" s="77" t="e">
        <f>VLOOKUP(C88,#REF!,9,FALSE)</f>
        <v>#REF!</v>
      </c>
      <c r="Z88" s="77" t="e">
        <f>VLOOKUP($C88,#REF!,3,FALSE)</f>
        <v>#REF!</v>
      </c>
      <c r="AA88" s="78" t="e">
        <f>VLOOKUP($C88,#REF!,4,FALSE)*0.8</f>
        <v>#REF!</v>
      </c>
      <c r="AB88" s="78" t="e">
        <f>VLOOKUP($C88,#REF!,5,FALSE)</f>
        <v>#REF!</v>
      </c>
      <c r="AC88" s="86" t="e">
        <f>VLOOKUP($C88,#REF!,6,FALSE)</f>
        <v>#REF!</v>
      </c>
      <c r="AD88" s="17">
        <v>0.4556</v>
      </c>
      <c r="AE88" s="19" t="e">
        <f t="shared" si="50"/>
        <v>#REF!</v>
      </c>
      <c r="AF88" s="77" t="e">
        <f t="shared" si="39"/>
        <v>#REF!</v>
      </c>
      <c r="AG88" s="77"/>
      <c r="AH88" s="77"/>
      <c r="AI88" s="77"/>
      <c r="AJ88" s="56" t="e">
        <f t="shared" si="43"/>
        <v>#REF!</v>
      </c>
      <c r="AK88" s="69"/>
      <c r="AL88" s="69"/>
      <c r="AM88" s="95" t="s">
        <v>75</v>
      </c>
      <c r="AN88" s="95" t="s">
        <v>75</v>
      </c>
      <c r="AO88" s="94"/>
      <c r="AP88" s="95"/>
      <c r="AQ88" s="95"/>
      <c r="AR88" s="94">
        <f t="shared" si="38"/>
        <v>0</v>
      </c>
      <c r="AS88" s="97" t="e">
        <f t="shared" si="44"/>
        <v>#REF!</v>
      </c>
      <c r="AT88" s="2" t="e">
        <f t="shared" si="45"/>
        <v>#REF!</v>
      </c>
      <c r="AU88" s="2" t="e">
        <f t="shared" si="47"/>
        <v>#REF!</v>
      </c>
      <c r="AV88" s="2" t="e">
        <f t="shared" si="46"/>
        <v>#REF!</v>
      </c>
    </row>
    <row r="89" s="2" customFormat="1" ht="61" spans="1:48">
      <c r="A89" s="29">
        <v>87</v>
      </c>
      <c r="B89" s="27"/>
      <c r="C89" s="26" t="s">
        <v>320</v>
      </c>
      <c r="D89" s="27" t="s">
        <v>321</v>
      </c>
      <c r="E89" s="46" t="s">
        <v>322</v>
      </c>
      <c r="F89" s="45">
        <f>'[1]2021年度园区有效投入-技术改造'!$I88</f>
        <v>1235.3</v>
      </c>
      <c r="G89" s="26" t="s">
        <v>90</v>
      </c>
      <c r="H89" s="27">
        <v>0.6</v>
      </c>
      <c r="I89" s="57">
        <f t="shared" si="48"/>
        <v>61.43</v>
      </c>
      <c r="J89" s="57">
        <f t="shared" si="49"/>
        <v>61.43</v>
      </c>
      <c r="K89" s="58">
        <v>12641.23</v>
      </c>
      <c r="L89" s="59">
        <f t="shared" si="36"/>
        <v>0.0977199212418412</v>
      </c>
      <c r="M89" s="57">
        <f t="shared" si="40"/>
        <v>60.57</v>
      </c>
      <c r="N89" s="56">
        <f t="shared" si="41"/>
        <v>60.57</v>
      </c>
      <c r="O89" s="26" t="s">
        <v>69</v>
      </c>
      <c r="P89" s="63" t="s">
        <v>70</v>
      </c>
      <c r="Q89" s="63" t="s">
        <v>70</v>
      </c>
      <c r="R89" s="56"/>
      <c r="S89" s="57">
        <f t="shared" si="42"/>
        <v>0.61</v>
      </c>
      <c r="T89" s="56" t="str">
        <f t="shared" si="37"/>
        <v>是</v>
      </c>
      <c r="U89" s="69">
        <v>521</v>
      </c>
      <c r="V89" s="70">
        <v>1</v>
      </c>
      <c r="W89" s="69">
        <v>1</v>
      </c>
      <c r="X89" s="70">
        <f t="shared" si="35"/>
        <v>75.11</v>
      </c>
      <c r="Y89" s="77"/>
      <c r="Z89" s="77"/>
      <c r="AA89" s="77"/>
      <c r="AB89" s="77"/>
      <c r="AC89" s="77"/>
      <c r="AD89" s="17">
        <v>0.4556</v>
      </c>
      <c r="AE89" s="19">
        <f t="shared" si="50"/>
        <v>0</v>
      </c>
      <c r="AF89" s="77">
        <f t="shared" si="39"/>
        <v>0</v>
      </c>
      <c r="AG89" s="77"/>
      <c r="AH89" s="77"/>
      <c r="AI89" s="77"/>
      <c r="AJ89" s="56">
        <f t="shared" si="43"/>
        <v>75.11</v>
      </c>
      <c r="AK89" s="69"/>
      <c r="AL89" s="69"/>
      <c r="AM89" s="95" t="s">
        <v>75</v>
      </c>
      <c r="AN89" s="95" t="s">
        <v>75</v>
      </c>
      <c r="AO89" s="94"/>
      <c r="AP89" s="95"/>
      <c r="AQ89" s="95"/>
      <c r="AR89" s="94">
        <f t="shared" si="38"/>
        <v>0</v>
      </c>
      <c r="AS89" s="97">
        <f t="shared" si="44"/>
        <v>75.11</v>
      </c>
      <c r="AT89" s="2">
        <f t="shared" si="45"/>
        <v>75.11</v>
      </c>
      <c r="AU89" s="2">
        <f t="shared" si="47"/>
        <v>75.11</v>
      </c>
      <c r="AV89" s="2">
        <f t="shared" si="46"/>
        <v>0</v>
      </c>
    </row>
    <row r="90" s="2" customFormat="1" ht="46" spans="1:48">
      <c r="A90" s="29">
        <v>88</v>
      </c>
      <c r="B90" s="27"/>
      <c r="C90" s="26" t="s">
        <v>323</v>
      </c>
      <c r="D90" s="27" t="s">
        <v>324</v>
      </c>
      <c r="E90" s="46" t="s">
        <v>325</v>
      </c>
      <c r="F90" s="45">
        <f>'[1]2021年度园区有效投入-技术改造'!$I89</f>
        <v>269.94</v>
      </c>
      <c r="G90" s="26" t="s">
        <v>62</v>
      </c>
      <c r="H90" s="27">
        <v>0.8</v>
      </c>
      <c r="I90" s="57">
        <f t="shared" si="48"/>
        <v>60.09</v>
      </c>
      <c r="J90" s="57">
        <f t="shared" si="49"/>
        <v>60.09</v>
      </c>
      <c r="K90" s="58">
        <v>14738.16</v>
      </c>
      <c r="L90" s="59">
        <f t="shared" si="36"/>
        <v>0.0183157191942549</v>
      </c>
      <c r="M90" s="57">
        <f t="shared" si="40"/>
        <v>60.1</v>
      </c>
      <c r="N90" s="56">
        <f t="shared" si="41"/>
        <v>60.1</v>
      </c>
      <c r="O90" s="26" t="s">
        <v>63</v>
      </c>
      <c r="P90" s="63">
        <v>1.2</v>
      </c>
      <c r="Q90" s="63" t="s">
        <v>64</v>
      </c>
      <c r="R90" s="56"/>
      <c r="S90" s="57">
        <f t="shared" si="42"/>
        <v>0.601</v>
      </c>
      <c r="T90" s="56" t="str">
        <f t="shared" si="37"/>
        <v>否</v>
      </c>
      <c r="U90" s="69" t="s">
        <v>79</v>
      </c>
      <c r="V90" s="70">
        <v>1</v>
      </c>
      <c r="W90" s="69">
        <v>1</v>
      </c>
      <c r="X90" s="70">
        <f t="shared" ref="X90:X121" si="51">ROUND(IF(F90*0.1*(H90*0.2+S90*0.8)*V90*W90&lt;1000,F90*0.1*(H90*0.2+S90*0.8)*V90*W90,1000),2)</f>
        <v>17.3</v>
      </c>
      <c r="Y90" s="77"/>
      <c r="Z90" s="77"/>
      <c r="AA90" s="77"/>
      <c r="AB90" s="77"/>
      <c r="AC90" s="77"/>
      <c r="AD90" s="17">
        <v>0.4556</v>
      </c>
      <c r="AE90" s="19">
        <f t="shared" si="50"/>
        <v>0</v>
      </c>
      <c r="AF90" s="77">
        <f t="shared" si="39"/>
        <v>0</v>
      </c>
      <c r="AG90" s="77"/>
      <c r="AH90" s="77"/>
      <c r="AI90" s="77"/>
      <c r="AJ90" s="56">
        <f t="shared" si="43"/>
        <v>17.3</v>
      </c>
      <c r="AK90" s="69"/>
      <c r="AL90" s="69"/>
      <c r="AM90" s="95" t="s">
        <v>75</v>
      </c>
      <c r="AN90" s="95" t="s">
        <v>75</v>
      </c>
      <c r="AO90" s="94"/>
      <c r="AP90" s="95"/>
      <c r="AQ90" s="95"/>
      <c r="AR90" s="94">
        <f t="shared" si="38"/>
        <v>0</v>
      </c>
      <c r="AS90" s="97">
        <f t="shared" si="44"/>
        <v>17.3</v>
      </c>
      <c r="AT90" s="2">
        <f t="shared" si="45"/>
        <v>17.3</v>
      </c>
      <c r="AU90" s="2">
        <f t="shared" si="47"/>
        <v>17.3</v>
      </c>
      <c r="AV90" s="2">
        <f t="shared" si="46"/>
        <v>0</v>
      </c>
    </row>
    <row r="91" s="2" customFormat="1" ht="31" spans="1:48">
      <c r="A91" s="29">
        <v>89</v>
      </c>
      <c r="B91" s="27"/>
      <c r="C91" s="26" t="s">
        <v>326</v>
      </c>
      <c r="D91" s="27" t="s">
        <v>327</v>
      </c>
      <c r="E91" s="46" t="s">
        <v>328</v>
      </c>
      <c r="F91" s="45">
        <f>'[1]2021年度园区有效投入-技术改造'!$I90</f>
        <v>1040.83</v>
      </c>
      <c r="G91" s="26" t="s">
        <v>62</v>
      </c>
      <c r="H91" s="27">
        <v>0.8</v>
      </c>
      <c r="I91" s="57">
        <f t="shared" si="48"/>
        <v>61.16</v>
      </c>
      <c r="J91" s="57">
        <f t="shared" si="49"/>
        <v>61.16</v>
      </c>
      <c r="K91" s="58">
        <v>11896.97</v>
      </c>
      <c r="L91" s="59">
        <f t="shared" si="36"/>
        <v>0.0874869819794452</v>
      </c>
      <c r="M91" s="57">
        <f t="shared" si="40"/>
        <v>60.51</v>
      </c>
      <c r="N91" s="56">
        <f t="shared" si="41"/>
        <v>60.51</v>
      </c>
      <c r="O91" s="26" t="s">
        <v>69</v>
      </c>
      <c r="P91" s="63" t="s">
        <v>70</v>
      </c>
      <c r="Q91" s="63" t="s">
        <v>70</v>
      </c>
      <c r="R91" s="56"/>
      <c r="S91" s="57">
        <f t="shared" si="42"/>
        <v>0.6084</v>
      </c>
      <c r="T91" s="56" t="str">
        <f t="shared" si="37"/>
        <v>是</v>
      </c>
      <c r="U91" s="69">
        <v>1034</v>
      </c>
      <c r="V91" s="70">
        <v>1</v>
      </c>
      <c r="W91" s="69">
        <v>1</v>
      </c>
      <c r="X91" s="70">
        <f t="shared" si="51"/>
        <v>67.31</v>
      </c>
      <c r="Y91" s="77"/>
      <c r="Z91" s="77"/>
      <c r="AA91" s="77"/>
      <c r="AB91" s="77"/>
      <c r="AC91" s="77"/>
      <c r="AD91" s="17">
        <v>0.4556</v>
      </c>
      <c r="AE91" s="19">
        <f t="shared" si="50"/>
        <v>0</v>
      </c>
      <c r="AF91" s="77">
        <f t="shared" si="39"/>
        <v>0</v>
      </c>
      <c r="AG91" s="77"/>
      <c r="AH91" s="77"/>
      <c r="AI91" s="77"/>
      <c r="AJ91" s="56">
        <f t="shared" si="43"/>
        <v>67.31</v>
      </c>
      <c r="AK91" s="69"/>
      <c r="AL91" s="69"/>
      <c r="AM91" s="95" t="s">
        <v>75</v>
      </c>
      <c r="AN91" s="95" t="s">
        <v>75</v>
      </c>
      <c r="AO91" s="94"/>
      <c r="AP91" s="95"/>
      <c r="AQ91" s="95"/>
      <c r="AR91" s="94">
        <f t="shared" si="38"/>
        <v>0</v>
      </c>
      <c r="AS91" s="97">
        <f t="shared" si="44"/>
        <v>67.31</v>
      </c>
      <c r="AT91" s="2">
        <f t="shared" si="45"/>
        <v>67.31</v>
      </c>
      <c r="AU91" s="2">
        <f t="shared" si="47"/>
        <v>67.31</v>
      </c>
      <c r="AV91" s="2">
        <f t="shared" si="46"/>
        <v>0</v>
      </c>
    </row>
    <row r="92" s="2" customFormat="1" ht="61" spans="1:48">
      <c r="A92" s="29">
        <v>90</v>
      </c>
      <c r="B92" s="27"/>
      <c r="C92" s="26" t="s">
        <v>329</v>
      </c>
      <c r="D92" s="27" t="s">
        <v>330</v>
      </c>
      <c r="E92" s="46" t="s">
        <v>331</v>
      </c>
      <c r="F92" s="45">
        <f>'[1]2021年度园区有效投入-技术改造'!$I91</f>
        <v>566.03</v>
      </c>
      <c r="G92" s="26" t="s">
        <v>86</v>
      </c>
      <c r="H92" s="27">
        <v>0.7</v>
      </c>
      <c r="I92" s="57">
        <f t="shared" si="48"/>
        <v>60.5</v>
      </c>
      <c r="J92" s="57">
        <f t="shared" si="49"/>
        <v>60.5</v>
      </c>
      <c r="K92" s="58">
        <v>99.15</v>
      </c>
      <c r="L92" s="59">
        <f t="shared" si="36"/>
        <v>1</v>
      </c>
      <c r="M92" s="57">
        <f t="shared" si="40"/>
        <v>65.93</v>
      </c>
      <c r="N92" s="56">
        <f t="shared" si="41"/>
        <v>65.93</v>
      </c>
      <c r="O92" s="26" t="s">
        <v>69</v>
      </c>
      <c r="P92" s="63" t="s">
        <v>70</v>
      </c>
      <c r="Q92" s="63" t="s">
        <v>70</v>
      </c>
      <c r="R92" s="56"/>
      <c r="S92" s="57">
        <f t="shared" si="42"/>
        <v>0.6322</v>
      </c>
      <c r="T92" s="56" t="str">
        <f t="shared" si="37"/>
        <v>是</v>
      </c>
      <c r="U92" s="69" t="s">
        <v>79</v>
      </c>
      <c r="V92" s="70">
        <v>0.8</v>
      </c>
      <c r="W92" s="69">
        <v>1</v>
      </c>
      <c r="X92" s="70">
        <f t="shared" si="51"/>
        <v>29.24</v>
      </c>
      <c r="Y92" s="77" t="e">
        <f>VLOOKUP(C92,#REF!,9,FALSE)</f>
        <v>#REF!</v>
      </c>
      <c r="Z92" s="77" t="e">
        <f>VLOOKUP($C92,#REF!,3,FALSE)</f>
        <v>#REF!</v>
      </c>
      <c r="AA92" s="78" t="e">
        <f>VLOOKUP($C92,#REF!,4,FALSE)*0.8</f>
        <v>#REF!</v>
      </c>
      <c r="AB92" s="78" t="e">
        <f>VLOOKUP($C92,#REF!,5,FALSE)</f>
        <v>#REF!</v>
      </c>
      <c r="AC92" s="86" t="e">
        <f>VLOOKUP($C92,#REF!,6,FALSE)</f>
        <v>#REF!</v>
      </c>
      <c r="AD92" s="17">
        <v>0.4556</v>
      </c>
      <c r="AE92" s="19" t="e">
        <f t="shared" si="50"/>
        <v>#REF!</v>
      </c>
      <c r="AF92" s="77" t="e">
        <f t="shared" si="39"/>
        <v>#REF!</v>
      </c>
      <c r="AG92" s="77"/>
      <c r="AH92" s="77"/>
      <c r="AI92" s="77"/>
      <c r="AJ92" s="56" t="e">
        <f t="shared" si="43"/>
        <v>#REF!</v>
      </c>
      <c r="AK92" s="69"/>
      <c r="AL92" s="69"/>
      <c r="AM92" s="95" t="s">
        <v>75</v>
      </c>
      <c r="AN92" s="95" t="s">
        <v>75</v>
      </c>
      <c r="AO92" s="94"/>
      <c r="AP92" s="95"/>
      <c r="AQ92" s="95"/>
      <c r="AR92" s="94">
        <f t="shared" si="38"/>
        <v>0</v>
      </c>
      <c r="AS92" s="97" t="e">
        <f t="shared" si="44"/>
        <v>#REF!</v>
      </c>
      <c r="AT92" s="2" t="e">
        <f t="shared" si="45"/>
        <v>#REF!</v>
      </c>
      <c r="AU92" s="2" t="e">
        <f t="shared" si="47"/>
        <v>#REF!</v>
      </c>
      <c r="AV92" s="2" t="e">
        <f t="shared" si="46"/>
        <v>#REF!</v>
      </c>
    </row>
    <row r="93" s="2" customFormat="1" ht="31" spans="1:48">
      <c r="A93" s="29">
        <v>91</v>
      </c>
      <c r="B93" s="27"/>
      <c r="C93" s="26" t="s">
        <v>332</v>
      </c>
      <c r="D93" s="27" t="s">
        <v>333</v>
      </c>
      <c r="E93" s="46" t="s">
        <v>334</v>
      </c>
      <c r="F93" s="45">
        <f>'[1]2021年度园区有效投入-技术改造'!$I92</f>
        <v>1044.77</v>
      </c>
      <c r="G93" s="26" t="s">
        <v>62</v>
      </c>
      <c r="H93" s="27">
        <v>0.8</v>
      </c>
      <c r="I93" s="57">
        <f t="shared" si="48"/>
        <v>61.17</v>
      </c>
      <c r="J93" s="57">
        <f t="shared" si="49"/>
        <v>61.17</v>
      </c>
      <c r="K93" s="58">
        <v>43223.69</v>
      </c>
      <c r="L93" s="59">
        <f t="shared" si="36"/>
        <v>0.0241712357274448</v>
      </c>
      <c r="M93" s="57">
        <f t="shared" si="40"/>
        <v>60.13</v>
      </c>
      <c r="N93" s="56">
        <f t="shared" si="41"/>
        <v>60.13</v>
      </c>
      <c r="O93" s="26" t="s">
        <v>69</v>
      </c>
      <c r="P93" s="63" t="s">
        <v>70</v>
      </c>
      <c r="Q93" s="63" t="s">
        <v>70</v>
      </c>
      <c r="R93" s="56"/>
      <c r="S93" s="57">
        <f t="shared" si="42"/>
        <v>0.6065</v>
      </c>
      <c r="T93" s="56" t="str">
        <f t="shared" si="37"/>
        <v>是</v>
      </c>
      <c r="U93" s="69">
        <v>1400</v>
      </c>
      <c r="V93" s="70">
        <v>1</v>
      </c>
      <c r="W93" s="69">
        <v>1</v>
      </c>
      <c r="X93" s="70">
        <f t="shared" si="51"/>
        <v>67.41</v>
      </c>
      <c r="Y93" s="77" t="e">
        <f>VLOOKUP(C93,#REF!,9,FALSE)</f>
        <v>#REF!</v>
      </c>
      <c r="Z93" s="77" t="e">
        <f>VLOOKUP($C93,#REF!,3,FALSE)</f>
        <v>#REF!</v>
      </c>
      <c r="AA93" s="78" t="e">
        <f>VLOOKUP($C93,#REF!,4,FALSE)*0.8</f>
        <v>#REF!</v>
      </c>
      <c r="AB93" s="78" t="e">
        <f>VLOOKUP($C93,#REF!,5,FALSE)</f>
        <v>#REF!</v>
      </c>
      <c r="AC93" s="86" t="e">
        <f>VLOOKUP($C93,#REF!,6,FALSE)</f>
        <v>#REF!</v>
      </c>
      <c r="AD93" s="17">
        <v>0.4556</v>
      </c>
      <c r="AE93" s="19" t="e">
        <f t="shared" si="50"/>
        <v>#REF!</v>
      </c>
      <c r="AF93" s="77" t="e">
        <f t="shared" si="39"/>
        <v>#REF!</v>
      </c>
      <c r="AG93" s="77"/>
      <c r="AH93" s="77"/>
      <c r="AI93" s="77"/>
      <c r="AJ93" s="56" t="e">
        <f t="shared" si="43"/>
        <v>#REF!</v>
      </c>
      <c r="AK93" s="69"/>
      <c r="AL93" s="69"/>
      <c r="AM93" s="95" t="s">
        <v>75</v>
      </c>
      <c r="AN93" s="95" t="s">
        <v>75</v>
      </c>
      <c r="AO93" s="94"/>
      <c r="AP93" s="95"/>
      <c r="AQ93" s="95"/>
      <c r="AR93" s="94">
        <f t="shared" si="38"/>
        <v>0</v>
      </c>
      <c r="AS93" s="97" t="e">
        <f t="shared" si="44"/>
        <v>#REF!</v>
      </c>
      <c r="AT93" s="2" t="e">
        <f t="shared" si="45"/>
        <v>#REF!</v>
      </c>
      <c r="AU93" s="2" t="e">
        <f t="shared" si="47"/>
        <v>#REF!</v>
      </c>
      <c r="AV93" s="2" t="e">
        <f t="shared" si="46"/>
        <v>#REF!</v>
      </c>
    </row>
    <row r="94" s="2" customFormat="1" ht="46" spans="1:48">
      <c r="A94" s="29">
        <v>92</v>
      </c>
      <c r="B94" s="27"/>
      <c r="C94" s="26" t="s">
        <v>335</v>
      </c>
      <c r="D94" s="27" t="s">
        <v>336</v>
      </c>
      <c r="E94" s="46" t="s">
        <v>337</v>
      </c>
      <c r="F94" s="45">
        <f>'[1]2021年度园区有效投入-技术改造'!$I93</f>
        <v>2289.93</v>
      </c>
      <c r="G94" s="26" t="s">
        <v>62</v>
      </c>
      <c r="H94" s="27">
        <v>0.8</v>
      </c>
      <c r="I94" s="57">
        <f t="shared" si="48"/>
        <v>62.89</v>
      </c>
      <c r="J94" s="57">
        <f t="shared" si="49"/>
        <v>62.89</v>
      </c>
      <c r="K94" s="58">
        <v>9362.28</v>
      </c>
      <c r="L94" s="59">
        <f t="shared" si="36"/>
        <v>0.244591061151771</v>
      </c>
      <c r="M94" s="57">
        <f t="shared" si="40"/>
        <v>61.44</v>
      </c>
      <c r="N94" s="56">
        <f t="shared" si="41"/>
        <v>61.44</v>
      </c>
      <c r="O94" s="26" t="s">
        <v>69</v>
      </c>
      <c r="P94" s="63" t="s">
        <v>70</v>
      </c>
      <c r="Q94" s="63" t="s">
        <v>70</v>
      </c>
      <c r="R94" s="56"/>
      <c r="S94" s="57">
        <f t="shared" si="42"/>
        <v>0.6217</v>
      </c>
      <c r="T94" s="56" t="str">
        <f t="shared" si="37"/>
        <v>是</v>
      </c>
      <c r="U94" s="69">
        <v>7489</v>
      </c>
      <c r="V94" s="70">
        <v>1</v>
      </c>
      <c r="W94" s="69">
        <v>1</v>
      </c>
      <c r="X94" s="70">
        <f t="shared" si="51"/>
        <v>150.53</v>
      </c>
      <c r="Y94" s="77"/>
      <c r="Z94" s="77"/>
      <c r="AA94" s="77"/>
      <c r="AB94" s="77"/>
      <c r="AC94" s="77"/>
      <c r="AD94" s="17">
        <v>0.4556</v>
      </c>
      <c r="AE94" s="19">
        <f t="shared" si="50"/>
        <v>0</v>
      </c>
      <c r="AF94" s="77">
        <f t="shared" si="39"/>
        <v>0</v>
      </c>
      <c r="AG94" s="77"/>
      <c r="AH94" s="77"/>
      <c r="AI94" s="77"/>
      <c r="AJ94" s="56">
        <f t="shared" si="43"/>
        <v>150.53</v>
      </c>
      <c r="AK94" s="69"/>
      <c r="AL94" s="69"/>
      <c r="AM94" s="95" t="s">
        <v>75</v>
      </c>
      <c r="AN94" s="95" t="s">
        <v>75</v>
      </c>
      <c r="AO94" s="94"/>
      <c r="AP94" s="95">
        <v>269.79</v>
      </c>
      <c r="AQ94" s="95"/>
      <c r="AR94" s="94">
        <f t="shared" si="38"/>
        <v>269.79</v>
      </c>
      <c r="AS94" s="97">
        <f t="shared" si="44"/>
        <v>0</v>
      </c>
      <c r="AT94" s="2">
        <f t="shared" si="45"/>
        <v>150.53</v>
      </c>
      <c r="AU94" s="2">
        <f t="shared" si="47"/>
        <v>-119.26</v>
      </c>
      <c r="AV94" s="2">
        <f t="shared" si="46"/>
        <v>119.26</v>
      </c>
    </row>
    <row r="95" s="2" customFormat="1" ht="46" spans="1:48">
      <c r="A95" s="29">
        <v>93</v>
      </c>
      <c r="B95" s="27"/>
      <c r="C95" s="26" t="s">
        <v>338</v>
      </c>
      <c r="D95" s="27" t="s">
        <v>339</v>
      </c>
      <c r="E95" s="46" t="s">
        <v>340</v>
      </c>
      <c r="F95" s="45">
        <f>'[1]2021年度园区有效投入-技术改造'!$I94</f>
        <v>1429.73</v>
      </c>
      <c r="G95" s="26" t="s">
        <v>86</v>
      </c>
      <c r="H95" s="27">
        <v>0.7</v>
      </c>
      <c r="I95" s="57">
        <f t="shared" si="48"/>
        <v>61.7</v>
      </c>
      <c r="J95" s="57">
        <f t="shared" si="49"/>
        <v>61.7</v>
      </c>
      <c r="K95" s="58">
        <v>7041.82</v>
      </c>
      <c r="L95" s="59">
        <f t="shared" si="36"/>
        <v>0.203034158782815</v>
      </c>
      <c r="M95" s="57">
        <f t="shared" si="40"/>
        <v>61.2</v>
      </c>
      <c r="N95" s="56">
        <f t="shared" si="41"/>
        <v>61.2</v>
      </c>
      <c r="O95" s="26" t="s">
        <v>69</v>
      </c>
      <c r="P95" s="63" t="s">
        <v>70</v>
      </c>
      <c r="Q95" s="63" t="s">
        <v>70</v>
      </c>
      <c r="R95" s="56"/>
      <c r="S95" s="57">
        <f t="shared" si="42"/>
        <v>0.6145</v>
      </c>
      <c r="T95" s="56" t="str">
        <f t="shared" si="37"/>
        <v>是</v>
      </c>
      <c r="U95" s="69" t="s">
        <v>79</v>
      </c>
      <c r="V95" s="70">
        <v>0.8</v>
      </c>
      <c r="W95" s="69">
        <v>1</v>
      </c>
      <c r="X95" s="70">
        <f t="shared" si="51"/>
        <v>72.24</v>
      </c>
      <c r="Y95" s="77" t="e">
        <f>VLOOKUP(C95,#REF!,9,FALSE)</f>
        <v>#REF!</v>
      </c>
      <c r="Z95" s="77" t="e">
        <f>VLOOKUP($C95,#REF!,3,FALSE)</f>
        <v>#REF!</v>
      </c>
      <c r="AA95" s="78" t="e">
        <f>VLOOKUP($C95,#REF!,4,FALSE)*0.8</f>
        <v>#REF!</v>
      </c>
      <c r="AB95" s="78" t="e">
        <f>VLOOKUP($C95,#REF!,5,FALSE)</f>
        <v>#REF!</v>
      </c>
      <c r="AC95" s="86" t="e">
        <f>VLOOKUP($C95,#REF!,6,FALSE)</f>
        <v>#REF!</v>
      </c>
      <c r="AD95" s="17">
        <v>0.4556</v>
      </c>
      <c r="AE95" s="19" t="e">
        <f t="shared" si="50"/>
        <v>#REF!</v>
      </c>
      <c r="AF95" s="77" t="e">
        <f t="shared" si="39"/>
        <v>#REF!</v>
      </c>
      <c r="AG95" s="77"/>
      <c r="AH95" s="77"/>
      <c r="AI95" s="77"/>
      <c r="AJ95" s="56" t="e">
        <f t="shared" si="43"/>
        <v>#REF!</v>
      </c>
      <c r="AK95" s="69"/>
      <c r="AL95" s="69"/>
      <c r="AM95" s="95" t="s">
        <v>75</v>
      </c>
      <c r="AN95" s="95" t="s">
        <v>75</v>
      </c>
      <c r="AO95" s="94"/>
      <c r="AP95" s="94"/>
      <c r="AQ95" s="95"/>
      <c r="AR95" s="94">
        <f t="shared" si="38"/>
        <v>0</v>
      </c>
      <c r="AS95" s="97" t="e">
        <f t="shared" si="44"/>
        <v>#REF!</v>
      </c>
      <c r="AT95" s="2" t="e">
        <f t="shared" si="45"/>
        <v>#REF!</v>
      </c>
      <c r="AU95" s="2" t="e">
        <f t="shared" si="47"/>
        <v>#REF!</v>
      </c>
      <c r="AV95" s="2" t="e">
        <f t="shared" si="46"/>
        <v>#REF!</v>
      </c>
    </row>
    <row r="96" s="2" customFormat="1" ht="61" spans="1:48">
      <c r="A96" s="29">
        <v>94</v>
      </c>
      <c r="B96" s="27"/>
      <c r="C96" s="26" t="s">
        <v>341</v>
      </c>
      <c r="D96" s="27" t="s">
        <v>342</v>
      </c>
      <c r="E96" s="46" t="s">
        <v>343</v>
      </c>
      <c r="F96" s="45">
        <f>'[1]2021年度园区有效投入-技术改造'!$I95</f>
        <v>610.92</v>
      </c>
      <c r="G96" s="26" t="s">
        <v>62</v>
      </c>
      <c r="H96" s="27">
        <v>0.8</v>
      </c>
      <c r="I96" s="57">
        <f t="shared" si="48"/>
        <v>60.57</v>
      </c>
      <c r="J96" s="57">
        <f t="shared" si="49"/>
        <v>60.57</v>
      </c>
      <c r="K96" s="58">
        <v>13271</v>
      </c>
      <c r="L96" s="59">
        <f t="shared" si="36"/>
        <v>0.0460342099314294</v>
      </c>
      <c r="M96" s="57">
        <f t="shared" si="40"/>
        <v>60.26</v>
      </c>
      <c r="N96" s="56">
        <f t="shared" si="41"/>
        <v>60.26</v>
      </c>
      <c r="O96" s="26" t="s">
        <v>69</v>
      </c>
      <c r="P96" s="63" t="s">
        <v>70</v>
      </c>
      <c r="Q96" s="63" t="s">
        <v>70</v>
      </c>
      <c r="R96" s="56"/>
      <c r="S96" s="57">
        <f t="shared" si="42"/>
        <v>0.6042</v>
      </c>
      <c r="T96" s="56" t="str">
        <f t="shared" si="37"/>
        <v>是</v>
      </c>
      <c r="U96" s="69" t="s">
        <v>79</v>
      </c>
      <c r="V96" s="70">
        <v>0.8</v>
      </c>
      <c r="W96" s="69">
        <v>1</v>
      </c>
      <c r="X96" s="70">
        <f t="shared" si="51"/>
        <v>31.44</v>
      </c>
      <c r="Y96" s="77"/>
      <c r="Z96" s="77"/>
      <c r="AA96" s="77"/>
      <c r="AB96" s="77"/>
      <c r="AC96" s="77"/>
      <c r="AD96" s="17">
        <v>0.4556</v>
      </c>
      <c r="AE96" s="19">
        <f t="shared" si="50"/>
        <v>0</v>
      </c>
      <c r="AF96" s="77">
        <f t="shared" si="39"/>
        <v>0</v>
      </c>
      <c r="AG96" s="77"/>
      <c r="AH96" s="77"/>
      <c r="AI96" s="77"/>
      <c r="AJ96" s="56">
        <f t="shared" si="43"/>
        <v>31.44</v>
      </c>
      <c r="AK96" s="69"/>
      <c r="AL96" s="69"/>
      <c r="AM96" s="95" t="s">
        <v>75</v>
      </c>
      <c r="AN96" s="95" t="s">
        <v>75</v>
      </c>
      <c r="AO96" s="94"/>
      <c r="AP96" s="94"/>
      <c r="AQ96" s="95"/>
      <c r="AR96" s="94">
        <f t="shared" si="38"/>
        <v>0</v>
      </c>
      <c r="AS96" s="97">
        <f t="shared" si="44"/>
        <v>31.44</v>
      </c>
      <c r="AT96" s="2">
        <f t="shared" si="45"/>
        <v>31.44</v>
      </c>
      <c r="AU96" s="2">
        <f t="shared" si="47"/>
        <v>31.44</v>
      </c>
      <c r="AV96" s="2">
        <f t="shared" si="46"/>
        <v>0</v>
      </c>
    </row>
    <row r="97" s="2" customFormat="1" ht="31" spans="1:48">
      <c r="A97" s="29">
        <v>95</v>
      </c>
      <c r="B97" s="27"/>
      <c r="C97" s="26" t="s">
        <v>344</v>
      </c>
      <c r="D97" s="27" t="s">
        <v>345</v>
      </c>
      <c r="E97" s="46" t="s">
        <v>346</v>
      </c>
      <c r="F97" s="45">
        <f>'[1]2021年度园区有效投入-技术改造'!$I96</f>
        <v>1551.24</v>
      </c>
      <c r="G97" s="26" t="s">
        <v>86</v>
      </c>
      <c r="H97" s="27">
        <v>0.7</v>
      </c>
      <c r="I97" s="57">
        <f t="shared" si="48"/>
        <v>61.87</v>
      </c>
      <c r="J97" s="57">
        <f t="shared" si="49"/>
        <v>61.87</v>
      </c>
      <c r="K97" s="58">
        <v>7342.7</v>
      </c>
      <c r="L97" s="59">
        <f t="shared" si="36"/>
        <v>0.211262886948942</v>
      </c>
      <c r="M97" s="57">
        <f t="shared" si="40"/>
        <v>61.24</v>
      </c>
      <c r="N97" s="56">
        <f t="shared" si="41"/>
        <v>61.24</v>
      </c>
      <c r="O97" s="26" t="s">
        <v>69</v>
      </c>
      <c r="P97" s="63" t="s">
        <v>70</v>
      </c>
      <c r="Q97" s="63" t="s">
        <v>70</v>
      </c>
      <c r="R97" s="56"/>
      <c r="S97" s="57">
        <f t="shared" si="42"/>
        <v>0.6156</v>
      </c>
      <c r="T97" s="56" t="str">
        <f t="shared" si="37"/>
        <v>是</v>
      </c>
      <c r="U97" s="69">
        <v>1385</v>
      </c>
      <c r="V97" s="70">
        <v>1</v>
      </c>
      <c r="W97" s="69">
        <v>1</v>
      </c>
      <c r="X97" s="70">
        <f t="shared" si="51"/>
        <v>98.11</v>
      </c>
      <c r="Y97" s="77"/>
      <c r="Z97" s="77"/>
      <c r="AA97" s="77"/>
      <c r="AB97" s="77"/>
      <c r="AC97" s="77"/>
      <c r="AD97" s="17">
        <v>0.4556</v>
      </c>
      <c r="AE97" s="19">
        <f t="shared" si="50"/>
        <v>0</v>
      </c>
      <c r="AF97" s="77">
        <f t="shared" si="39"/>
        <v>0</v>
      </c>
      <c r="AG97" s="77"/>
      <c r="AH97" s="77"/>
      <c r="AI97" s="77"/>
      <c r="AJ97" s="56">
        <f t="shared" si="43"/>
        <v>98.11</v>
      </c>
      <c r="AK97" s="69"/>
      <c r="AL97" s="69"/>
      <c r="AM97" s="95" t="s">
        <v>75</v>
      </c>
      <c r="AN97" s="95" t="s">
        <v>75</v>
      </c>
      <c r="AO97" s="94"/>
      <c r="AP97" s="94"/>
      <c r="AQ97" s="95"/>
      <c r="AR97" s="94">
        <f t="shared" si="38"/>
        <v>0</v>
      </c>
      <c r="AS97" s="97">
        <f t="shared" si="44"/>
        <v>98.11</v>
      </c>
      <c r="AT97" s="2">
        <f t="shared" si="45"/>
        <v>98.11</v>
      </c>
      <c r="AU97" s="2">
        <f t="shared" si="47"/>
        <v>98.11</v>
      </c>
      <c r="AV97" s="2">
        <f t="shared" si="46"/>
        <v>0</v>
      </c>
    </row>
    <row r="98" s="2" customFormat="1" ht="46" spans="1:48">
      <c r="A98" s="29">
        <v>96</v>
      </c>
      <c r="B98" s="27"/>
      <c r="C98" s="26" t="s">
        <v>347</v>
      </c>
      <c r="D98" s="27" t="s">
        <v>348</v>
      </c>
      <c r="E98" s="46" t="s">
        <v>349</v>
      </c>
      <c r="F98" s="45">
        <f>'[1]2021年度园区有效投入-技术改造'!$I97</f>
        <v>550.39</v>
      </c>
      <c r="G98" s="26" t="s">
        <v>62</v>
      </c>
      <c r="H98" s="27">
        <v>0.8</v>
      </c>
      <c r="I98" s="57">
        <f t="shared" si="48"/>
        <v>60.48</v>
      </c>
      <c r="J98" s="57">
        <f t="shared" si="49"/>
        <v>60.48</v>
      </c>
      <c r="K98" s="58">
        <v>15248.92</v>
      </c>
      <c r="L98" s="59">
        <f t="shared" si="36"/>
        <v>0.0360937036852446</v>
      </c>
      <c r="M98" s="57">
        <f t="shared" si="40"/>
        <v>60.2</v>
      </c>
      <c r="N98" s="56">
        <f t="shared" si="41"/>
        <v>60.2</v>
      </c>
      <c r="O98" s="26" t="s">
        <v>69</v>
      </c>
      <c r="P98" s="63" t="s">
        <v>70</v>
      </c>
      <c r="Q98" s="63" t="s">
        <v>70</v>
      </c>
      <c r="R98" s="56"/>
      <c r="S98" s="57">
        <f t="shared" si="42"/>
        <v>0.6034</v>
      </c>
      <c r="T98" s="56" t="str">
        <f t="shared" si="37"/>
        <v>是</v>
      </c>
      <c r="U98" s="69" t="s">
        <v>79</v>
      </c>
      <c r="V98" s="70">
        <v>0.8</v>
      </c>
      <c r="W98" s="69">
        <v>1</v>
      </c>
      <c r="X98" s="70">
        <f t="shared" si="51"/>
        <v>28.3</v>
      </c>
      <c r="Y98" s="77"/>
      <c r="Z98" s="77"/>
      <c r="AA98" s="77"/>
      <c r="AB98" s="77"/>
      <c r="AC98" s="77"/>
      <c r="AD98" s="17">
        <v>0.4556</v>
      </c>
      <c r="AE98" s="19">
        <f t="shared" si="50"/>
        <v>0</v>
      </c>
      <c r="AF98" s="77">
        <f t="shared" si="39"/>
        <v>0</v>
      </c>
      <c r="AG98" s="77"/>
      <c r="AH98" s="77"/>
      <c r="AI98" s="77"/>
      <c r="AJ98" s="56">
        <f t="shared" si="43"/>
        <v>28.3</v>
      </c>
      <c r="AK98" s="69"/>
      <c r="AL98" s="69"/>
      <c r="AM98" s="95" t="s">
        <v>75</v>
      </c>
      <c r="AN98" s="95" t="s">
        <v>75</v>
      </c>
      <c r="AO98" s="94"/>
      <c r="AP98" s="94"/>
      <c r="AQ98" s="95"/>
      <c r="AR98" s="94">
        <f t="shared" si="38"/>
        <v>0</v>
      </c>
      <c r="AS98" s="97">
        <f t="shared" si="44"/>
        <v>28.3</v>
      </c>
      <c r="AT98" s="2">
        <f t="shared" si="45"/>
        <v>28.3</v>
      </c>
      <c r="AU98" s="2">
        <f t="shared" si="47"/>
        <v>28.3</v>
      </c>
      <c r="AV98" s="2">
        <f t="shared" si="46"/>
        <v>0</v>
      </c>
    </row>
    <row r="99" s="2" customFormat="1" ht="46" spans="1:48">
      <c r="A99" s="29">
        <v>97</v>
      </c>
      <c r="B99" s="27"/>
      <c r="C99" s="26" t="s">
        <v>350</v>
      </c>
      <c r="D99" s="27" t="s">
        <v>351</v>
      </c>
      <c r="E99" s="46" t="s">
        <v>352</v>
      </c>
      <c r="F99" s="45">
        <f>'[1]2021年度园区有效投入-技术改造'!$I98</f>
        <v>469.21</v>
      </c>
      <c r="G99" s="26" t="s">
        <v>86</v>
      </c>
      <c r="H99" s="27">
        <v>0.7</v>
      </c>
      <c r="I99" s="57">
        <f t="shared" si="48"/>
        <v>60.37</v>
      </c>
      <c r="J99" s="57">
        <f t="shared" si="49"/>
        <v>60.37</v>
      </c>
      <c r="K99" s="58">
        <v>2806.94</v>
      </c>
      <c r="L99" s="59">
        <f t="shared" si="36"/>
        <v>0.167160680313794</v>
      </c>
      <c r="M99" s="57">
        <f t="shared" si="40"/>
        <v>60.98</v>
      </c>
      <c r="N99" s="56">
        <f t="shared" si="41"/>
        <v>60.98</v>
      </c>
      <c r="O99" s="26" t="s">
        <v>69</v>
      </c>
      <c r="P99" s="63" t="s">
        <v>70</v>
      </c>
      <c r="Q99" s="63" t="s">
        <v>70</v>
      </c>
      <c r="R99" s="56"/>
      <c r="S99" s="57">
        <f t="shared" si="42"/>
        <v>0.6068</v>
      </c>
      <c r="T99" s="56" t="str">
        <f t="shared" si="37"/>
        <v>否</v>
      </c>
      <c r="U99" s="69">
        <v>0</v>
      </c>
      <c r="V99" s="70">
        <v>1</v>
      </c>
      <c r="W99" s="69">
        <v>1</v>
      </c>
      <c r="X99" s="70">
        <f t="shared" si="51"/>
        <v>29.35</v>
      </c>
      <c r="Y99" s="77"/>
      <c r="Z99" s="77"/>
      <c r="AA99" s="77"/>
      <c r="AB99" s="77"/>
      <c r="AC99" s="77"/>
      <c r="AD99" s="17">
        <v>0.4556</v>
      </c>
      <c r="AE99" s="19">
        <f t="shared" si="50"/>
        <v>0</v>
      </c>
      <c r="AF99" s="77">
        <f t="shared" si="39"/>
        <v>0</v>
      </c>
      <c r="AG99" s="77"/>
      <c r="AH99" s="77"/>
      <c r="AI99" s="77"/>
      <c r="AJ99" s="56">
        <f t="shared" si="43"/>
        <v>29.35</v>
      </c>
      <c r="AK99" s="69"/>
      <c r="AL99" s="69"/>
      <c r="AM99" s="95" t="s">
        <v>75</v>
      </c>
      <c r="AN99" s="95" t="s">
        <v>75</v>
      </c>
      <c r="AO99" s="94"/>
      <c r="AP99" s="94"/>
      <c r="AQ99" s="95"/>
      <c r="AR99" s="94">
        <f t="shared" si="38"/>
        <v>0</v>
      </c>
      <c r="AS99" s="97">
        <f t="shared" si="44"/>
        <v>29.35</v>
      </c>
      <c r="AT99" s="2">
        <f t="shared" si="45"/>
        <v>29.35</v>
      </c>
      <c r="AU99" s="2">
        <f t="shared" si="47"/>
        <v>29.35</v>
      </c>
      <c r="AV99" s="2">
        <f t="shared" si="46"/>
        <v>0</v>
      </c>
    </row>
    <row r="100" s="2" customFormat="1" ht="46" spans="1:48">
      <c r="A100" s="29">
        <v>98</v>
      </c>
      <c r="B100" s="27"/>
      <c r="C100" s="26" t="s">
        <v>353</v>
      </c>
      <c r="D100" s="27" t="s">
        <v>354</v>
      </c>
      <c r="E100" s="46" t="s">
        <v>355</v>
      </c>
      <c r="F100" s="45">
        <f>'[1]2021年度园区有效投入-技术改造'!$I99</f>
        <v>7872.48</v>
      </c>
      <c r="G100" s="26" t="s">
        <v>62</v>
      </c>
      <c r="H100" s="27">
        <v>0.8</v>
      </c>
      <c r="I100" s="57">
        <f t="shared" si="48"/>
        <v>70.64</v>
      </c>
      <c r="J100" s="57">
        <f t="shared" si="49"/>
        <v>70.64</v>
      </c>
      <c r="K100" s="58">
        <v>105504.93</v>
      </c>
      <c r="L100" s="59">
        <f t="shared" si="36"/>
        <v>0.0746171766570529</v>
      </c>
      <c r="M100" s="57">
        <f t="shared" si="40"/>
        <v>60.43</v>
      </c>
      <c r="N100" s="56">
        <f t="shared" si="41"/>
        <v>60.43</v>
      </c>
      <c r="O100" s="26" t="s">
        <v>69</v>
      </c>
      <c r="P100" s="63" t="s">
        <v>70</v>
      </c>
      <c r="Q100" s="63" t="s">
        <v>70</v>
      </c>
      <c r="R100" s="56"/>
      <c r="S100" s="57">
        <f t="shared" si="42"/>
        <v>0.6554</v>
      </c>
      <c r="T100" s="56" t="str">
        <f t="shared" si="37"/>
        <v>是</v>
      </c>
      <c r="U100" s="69">
        <v>12820</v>
      </c>
      <c r="V100" s="70">
        <v>1</v>
      </c>
      <c r="W100" s="69">
        <v>1</v>
      </c>
      <c r="X100" s="70">
        <f t="shared" si="51"/>
        <v>538.73</v>
      </c>
      <c r="Y100" s="77" t="e">
        <f>VLOOKUP(C100,#REF!,9,FALSE)</f>
        <v>#REF!</v>
      </c>
      <c r="Z100" s="77" t="e">
        <f>VLOOKUP($C100,#REF!,3,FALSE)</f>
        <v>#REF!</v>
      </c>
      <c r="AA100" s="78" t="e">
        <f>VLOOKUP($C100,#REF!,4,FALSE)*0.8</f>
        <v>#REF!</v>
      </c>
      <c r="AB100" s="78" t="e">
        <f>VLOOKUP($C100,#REF!,5,FALSE)</f>
        <v>#REF!</v>
      </c>
      <c r="AC100" s="86" t="e">
        <f>VLOOKUP($C100,#REF!,6,FALSE)</f>
        <v>#REF!</v>
      </c>
      <c r="AD100" s="17">
        <v>0.4556</v>
      </c>
      <c r="AE100" s="19" t="e">
        <f t="shared" si="50"/>
        <v>#REF!</v>
      </c>
      <c r="AF100" s="77" t="e">
        <f t="shared" si="39"/>
        <v>#REF!</v>
      </c>
      <c r="AG100" s="77"/>
      <c r="AH100" s="77"/>
      <c r="AI100" s="77"/>
      <c r="AJ100" s="56" t="e">
        <f t="shared" si="43"/>
        <v>#REF!</v>
      </c>
      <c r="AK100" s="69"/>
      <c r="AL100" s="69"/>
      <c r="AM100" s="95">
        <v>225.2</v>
      </c>
      <c r="AN100" s="95" t="s">
        <v>75</v>
      </c>
      <c r="AO100" s="94"/>
      <c r="AP100" s="94"/>
      <c r="AQ100" s="95"/>
      <c r="AR100" s="94">
        <f t="shared" si="38"/>
        <v>225.2</v>
      </c>
      <c r="AS100" s="97" t="e">
        <f t="shared" si="44"/>
        <v>#REF!</v>
      </c>
      <c r="AT100" s="2" t="e">
        <f t="shared" si="45"/>
        <v>#REF!</v>
      </c>
      <c r="AU100" s="2" t="e">
        <f t="shared" si="47"/>
        <v>#REF!</v>
      </c>
      <c r="AV100" s="2" t="e">
        <f t="shared" si="46"/>
        <v>#REF!</v>
      </c>
    </row>
    <row r="101" s="2" customFormat="1" ht="61" spans="1:48">
      <c r="A101" s="29">
        <v>100</v>
      </c>
      <c r="B101" s="27"/>
      <c r="C101" s="26" t="s">
        <v>356</v>
      </c>
      <c r="D101" s="27" t="s">
        <v>357</v>
      </c>
      <c r="E101" s="46" t="s">
        <v>358</v>
      </c>
      <c r="F101" s="45">
        <f>'[1]2021年度园区有效投入-技术改造'!$I101</f>
        <v>427.57</v>
      </c>
      <c r="G101" s="26" t="s">
        <v>62</v>
      </c>
      <c r="H101" s="27">
        <v>0.8</v>
      </c>
      <c r="I101" s="57">
        <f t="shared" si="48"/>
        <v>60.31</v>
      </c>
      <c r="J101" s="57">
        <f t="shared" si="49"/>
        <v>60.31</v>
      </c>
      <c r="K101" s="58">
        <v>5799.21</v>
      </c>
      <c r="L101" s="59">
        <f t="shared" si="36"/>
        <v>0.0737290079165955</v>
      </c>
      <c r="M101" s="57">
        <f t="shared" si="40"/>
        <v>60.43</v>
      </c>
      <c r="N101" s="56">
        <f t="shared" si="41"/>
        <v>60.43</v>
      </c>
      <c r="O101" s="26" t="s">
        <v>69</v>
      </c>
      <c r="P101" s="63" t="s">
        <v>70</v>
      </c>
      <c r="Q101" s="63" t="s">
        <v>70</v>
      </c>
      <c r="R101" s="56"/>
      <c r="S101" s="57">
        <f t="shared" si="42"/>
        <v>0.6037</v>
      </c>
      <c r="T101" s="56" t="str">
        <f t="shared" si="37"/>
        <v>否</v>
      </c>
      <c r="U101" s="69">
        <v>700</v>
      </c>
      <c r="V101" s="70">
        <v>1</v>
      </c>
      <c r="W101" s="69">
        <v>1</v>
      </c>
      <c r="X101" s="70">
        <f t="shared" si="51"/>
        <v>27.49</v>
      </c>
      <c r="Y101" s="77" t="e">
        <f>VLOOKUP(C101,#REF!,9,FALSE)</f>
        <v>#REF!</v>
      </c>
      <c r="Z101" s="77" t="e">
        <f>VLOOKUP($C101,#REF!,3,FALSE)</f>
        <v>#REF!</v>
      </c>
      <c r="AA101" s="78" t="e">
        <f>VLOOKUP($C101,#REF!,4,FALSE)*0.8</f>
        <v>#REF!</v>
      </c>
      <c r="AB101" s="78" t="e">
        <f>VLOOKUP($C101,#REF!,5,FALSE)</f>
        <v>#REF!</v>
      </c>
      <c r="AC101" s="86" t="e">
        <f>VLOOKUP($C101,#REF!,6,FALSE)</f>
        <v>#REF!</v>
      </c>
      <c r="AD101" s="17">
        <v>0.4556</v>
      </c>
      <c r="AE101" s="19" t="e">
        <f t="shared" si="50"/>
        <v>#REF!</v>
      </c>
      <c r="AF101" s="77" t="e">
        <f t="shared" si="39"/>
        <v>#REF!</v>
      </c>
      <c r="AG101" s="77"/>
      <c r="AH101" s="77"/>
      <c r="AI101" s="77"/>
      <c r="AJ101" s="56" t="e">
        <f t="shared" si="43"/>
        <v>#REF!</v>
      </c>
      <c r="AK101" s="69"/>
      <c r="AL101" s="69"/>
      <c r="AM101" s="95" t="s">
        <v>75</v>
      </c>
      <c r="AN101" s="95" t="s">
        <v>75</v>
      </c>
      <c r="AO101" s="94"/>
      <c r="AP101" s="94"/>
      <c r="AQ101" s="95"/>
      <c r="AR101" s="94">
        <f t="shared" si="38"/>
        <v>0</v>
      </c>
      <c r="AS101" s="97" t="e">
        <f t="shared" si="44"/>
        <v>#REF!</v>
      </c>
      <c r="AT101" s="2" t="e">
        <f t="shared" si="45"/>
        <v>#REF!</v>
      </c>
      <c r="AU101" s="2" t="e">
        <f t="shared" si="47"/>
        <v>#REF!</v>
      </c>
      <c r="AV101" s="2" t="e">
        <f t="shared" si="46"/>
        <v>#REF!</v>
      </c>
    </row>
    <row r="102" s="2" customFormat="1" ht="61" spans="1:48">
      <c r="A102" s="29">
        <v>101</v>
      </c>
      <c r="B102" s="27"/>
      <c r="C102" s="26" t="s">
        <v>359</v>
      </c>
      <c r="D102" s="27" t="s">
        <v>360</v>
      </c>
      <c r="E102" s="46" t="s">
        <v>361</v>
      </c>
      <c r="F102" s="45">
        <f>'[1]2021年度园区有效投入-技术改造'!$I102</f>
        <v>2066.44</v>
      </c>
      <c r="G102" s="26" t="s">
        <v>62</v>
      </c>
      <c r="H102" s="27">
        <v>0.8</v>
      </c>
      <c r="I102" s="57">
        <f t="shared" si="48"/>
        <v>62.58</v>
      </c>
      <c r="J102" s="57">
        <f t="shared" si="49"/>
        <v>62.58</v>
      </c>
      <c r="K102" s="58">
        <v>24555.15</v>
      </c>
      <c r="L102" s="59">
        <f t="shared" si="36"/>
        <v>0.0841550550495517</v>
      </c>
      <c r="M102" s="57">
        <f t="shared" ref="M102:M133" si="52">ROUND((L102*$L$162-$L$161)/($L$160*$L$162-$L$161)*100,2)</f>
        <v>60.49</v>
      </c>
      <c r="N102" s="56">
        <f t="shared" ref="N102:N133" si="53">M102</f>
        <v>60.49</v>
      </c>
      <c r="O102" s="26" t="s">
        <v>63</v>
      </c>
      <c r="P102" s="63">
        <v>5</v>
      </c>
      <c r="Q102" s="63" t="s">
        <v>64</v>
      </c>
      <c r="R102" s="56">
        <v>4</v>
      </c>
      <c r="S102" s="57">
        <f t="shared" si="42"/>
        <v>0.6554</v>
      </c>
      <c r="T102" s="56" t="str">
        <f t="shared" si="37"/>
        <v>是</v>
      </c>
      <c r="U102" s="69">
        <v>2842</v>
      </c>
      <c r="V102" s="70">
        <v>1</v>
      </c>
      <c r="W102" s="69">
        <v>1</v>
      </c>
      <c r="X102" s="70">
        <f t="shared" si="51"/>
        <v>141.41</v>
      </c>
      <c r="Y102" s="77" t="e">
        <f>VLOOKUP(C102,#REF!,9,FALSE)</f>
        <v>#REF!</v>
      </c>
      <c r="Z102" s="77" t="e">
        <f>VLOOKUP($C102,#REF!,3,FALSE)</f>
        <v>#REF!</v>
      </c>
      <c r="AA102" s="78" t="e">
        <f>VLOOKUP($C102,#REF!,4,FALSE)*0.8</f>
        <v>#REF!</v>
      </c>
      <c r="AB102" s="78" t="e">
        <f>VLOOKUP($C102,#REF!,5,FALSE)</f>
        <v>#REF!</v>
      </c>
      <c r="AC102" s="86" t="e">
        <f>VLOOKUP($C102,#REF!,6,FALSE)</f>
        <v>#REF!</v>
      </c>
      <c r="AD102" s="17">
        <v>0.4556</v>
      </c>
      <c r="AE102" s="19" t="e">
        <f t="shared" si="50"/>
        <v>#REF!</v>
      </c>
      <c r="AF102" s="77" t="e">
        <f t="shared" si="39"/>
        <v>#REF!</v>
      </c>
      <c r="AG102" s="77"/>
      <c r="AH102" s="77"/>
      <c r="AI102" s="77"/>
      <c r="AJ102" s="56" t="e">
        <f t="shared" si="43"/>
        <v>#REF!</v>
      </c>
      <c r="AK102" s="69"/>
      <c r="AL102" s="69"/>
      <c r="AM102" s="95">
        <v>132.6</v>
      </c>
      <c r="AN102" s="95" t="s">
        <v>75</v>
      </c>
      <c r="AO102" s="94"/>
      <c r="AP102" s="94"/>
      <c r="AQ102" s="95"/>
      <c r="AR102" s="94">
        <f t="shared" si="38"/>
        <v>132.6</v>
      </c>
      <c r="AS102" s="97" t="e">
        <f t="shared" si="44"/>
        <v>#REF!</v>
      </c>
      <c r="AT102" s="2" t="e">
        <f t="shared" si="45"/>
        <v>#REF!</v>
      </c>
      <c r="AU102" s="2" t="e">
        <f t="shared" si="47"/>
        <v>#REF!</v>
      </c>
      <c r="AV102" s="2" t="e">
        <f t="shared" si="46"/>
        <v>#REF!</v>
      </c>
    </row>
    <row r="103" s="2" customFormat="1" ht="46" spans="1:48">
      <c r="A103" s="29">
        <v>102</v>
      </c>
      <c r="B103" s="27"/>
      <c r="C103" s="26" t="s">
        <v>362</v>
      </c>
      <c r="D103" s="27" t="s">
        <v>363</v>
      </c>
      <c r="E103" s="46" t="s">
        <v>364</v>
      </c>
      <c r="F103" s="45">
        <f>'[1]2021年度园区有效投入-技术改造'!$I103</f>
        <v>1322.16</v>
      </c>
      <c r="G103" s="26" t="s">
        <v>62</v>
      </c>
      <c r="H103" s="27">
        <v>0.8</v>
      </c>
      <c r="I103" s="57">
        <f t="shared" si="48"/>
        <v>61.55</v>
      </c>
      <c r="J103" s="57">
        <f t="shared" si="49"/>
        <v>61.55</v>
      </c>
      <c r="K103" s="58">
        <v>39636.17</v>
      </c>
      <c r="L103" s="59">
        <f t="shared" si="36"/>
        <v>0.0333574106680842</v>
      </c>
      <c r="M103" s="57">
        <f t="shared" si="52"/>
        <v>60.19</v>
      </c>
      <c r="N103" s="56">
        <f t="shared" si="53"/>
        <v>60.19</v>
      </c>
      <c r="O103" s="26" t="s">
        <v>69</v>
      </c>
      <c r="P103" s="63" t="s">
        <v>70</v>
      </c>
      <c r="Q103" s="63" t="s">
        <v>70</v>
      </c>
      <c r="R103" s="56"/>
      <c r="S103" s="57">
        <f t="shared" ref="S103:S134" si="54">ROUND(J103*0.5+N103*0.5+R103,2)/100</f>
        <v>0.6087</v>
      </c>
      <c r="T103" s="56" t="str">
        <f t="shared" si="37"/>
        <v>是</v>
      </c>
      <c r="U103" s="69" t="s">
        <v>79</v>
      </c>
      <c r="V103" s="70">
        <v>0.8</v>
      </c>
      <c r="W103" s="69">
        <v>1</v>
      </c>
      <c r="X103" s="70">
        <f t="shared" si="51"/>
        <v>68.43</v>
      </c>
      <c r="Y103" s="77"/>
      <c r="Z103" s="77"/>
      <c r="AA103" s="77"/>
      <c r="AB103" s="77"/>
      <c r="AC103" s="77"/>
      <c r="AD103" s="17">
        <v>0.4556</v>
      </c>
      <c r="AE103" s="19">
        <f t="shared" si="50"/>
        <v>0</v>
      </c>
      <c r="AF103" s="77">
        <f t="shared" si="39"/>
        <v>0</v>
      </c>
      <c r="AG103" s="77"/>
      <c r="AH103" s="77"/>
      <c r="AI103" s="77"/>
      <c r="AJ103" s="56">
        <f t="shared" ref="AJ103:AJ134" si="55">IF(X103&gt;(1000-AF103-AI103),X103,X103+AF103+AI103)</f>
        <v>68.43</v>
      </c>
      <c r="AK103" s="69"/>
      <c r="AL103" s="69"/>
      <c r="AM103" s="95" t="s">
        <v>75</v>
      </c>
      <c r="AN103" s="95" t="s">
        <v>75</v>
      </c>
      <c r="AO103" s="94"/>
      <c r="AP103" s="94"/>
      <c r="AQ103" s="95"/>
      <c r="AR103" s="94">
        <f t="shared" si="38"/>
        <v>0</v>
      </c>
      <c r="AS103" s="97">
        <f t="shared" ref="AS103:AS134" si="56">IF(AR103&gt;=AJ103,0,X103+AF103+AI103-AR103)</f>
        <v>68.43</v>
      </c>
      <c r="AT103" s="2">
        <f t="shared" ref="AT103:AT134" si="57">IF(X103&gt;(1000-AF103-AI103),999999,X103+AF103+AI103)</f>
        <v>68.43</v>
      </c>
      <c r="AU103" s="2">
        <f t="shared" si="47"/>
        <v>68.43</v>
      </c>
      <c r="AV103" s="2">
        <f t="shared" ref="AV103:AV134" si="58">AS103-AU103</f>
        <v>0</v>
      </c>
    </row>
    <row r="104" s="2" customFormat="1" ht="46" spans="1:48">
      <c r="A104" s="29">
        <v>103</v>
      </c>
      <c r="B104" s="27"/>
      <c r="C104" s="26" t="s">
        <v>365</v>
      </c>
      <c r="D104" s="27" t="s">
        <v>366</v>
      </c>
      <c r="E104" s="46" t="s">
        <v>367</v>
      </c>
      <c r="F104" s="45">
        <f>'[1]2021年度园区有效投入-技术改造'!$I104</f>
        <v>757.58</v>
      </c>
      <c r="G104" s="26" t="s">
        <v>68</v>
      </c>
      <c r="H104" s="27">
        <v>1</v>
      </c>
      <c r="I104" s="57">
        <f t="shared" si="48"/>
        <v>60.77</v>
      </c>
      <c r="J104" s="57">
        <f t="shared" si="49"/>
        <v>60.77</v>
      </c>
      <c r="K104" s="58">
        <v>15649.92</v>
      </c>
      <c r="L104" s="59">
        <f t="shared" si="36"/>
        <v>0.048407915184231</v>
      </c>
      <c r="M104" s="57">
        <f t="shared" si="52"/>
        <v>60.28</v>
      </c>
      <c r="N104" s="56">
        <f t="shared" si="53"/>
        <v>60.28</v>
      </c>
      <c r="O104" s="26" t="s">
        <v>69</v>
      </c>
      <c r="P104" s="63" t="s">
        <v>70</v>
      </c>
      <c r="Q104" s="63" t="s">
        <v>70</v>
      </c>
      <c r="R104" s="56"/>
      <c r="S104" s="57">
        <f t="shared" si="54"/>
        <v>0.6053</v>
      </c>
      <c r="T104" s="56" t="str">
        <f t="shared" si="37"/>
        <v>是</v>
      </c>
      <c r="U104" s="69">
        <v>870</v>
      </c>
      <c r="V104" s="70">
        <v>1</v>
      </c>
      <c r="W104" s="69">
        <v>1</v>
      </c>
      <c r="X104" s="70">
        <f t="shared" si="51"/>
        <v>51.84</v>
      </c>
      <c r="Y104" s="77"/>
      <c r="Z104" s="77"/>
      <c r="AA104" s="77"/>
      <c r="AB104" s="77"/>
      <c r="AC104" s="77"/>
      <c r="AD104" s="17">
        <v>0.4556</v>
      </c>
      <c r="AE104" s="19">
        <f t="shared" si="50"/>
        <v>0</v>
      </c>
      <c r="AF104" s="77">
        <f t="shared" si="39"/>
        <v>0</v>
      </c>
      <c r="AG104" s="77"/>
      <c r="AH104" s="77"/>
      <c r="AI104" s="77"/>
      <c r="AJ104" s="56">
        <f t="shared" si="55"/>
        <v>51.84</v>
      </c>
      <c r="AK104" s="69"/>
      <c r="AL104" s="69"/>
      <c r="AM104" s="95" t="s">
        <v>75</v>
      </c>
      <c r="AN104" s="95" t="s">
        <v>75</v>
      </c>
      <c r="AO104" s="94"/>
      <c r="AP104" s="94"/>
      <c r="AQ104" s="95"/>
      <c r="AR104" s="94">
        <f t="shared" si="38"/>
        <v>0</v>
      </c>
      <c r="AS104" s="97">
        <f t="shared" si="56"/>
        <v>51.84</v>
      </c>
      <c r="AT104" s="2">
        <f t="shared" si="57"/>
        <v>51.84</v>
      </c>
      <c r="AU104" s="2">
        <f t="shared" si="47"/>
        <v>51.84</v>
      </c>
      <c r="AV104" s="2">
        <f t="shared" si="58"/>
        <v>0</v>
      </c>
    </row>
    <row r="105" s="2" customFormat="1" ht="46" spans="1:48">
      <c r="A105" s="29">
        <v>104</v>
      </c>
      <c r="B105" s="27"/>
      <c r="C105" s="26" t="s">
        <v>368</v>
      </c>
      <c r="D105" s="27" t="s">
        <v>369</v>
      </c>
      <c r="E105" s="46" t="s">
        <v>370</v>
      </c>
      <c r="F105" s="45">
        <f>'[1]2021年度园区有效投入-技术改造'!$I105</f>
        <v>274.2</v>
      </c>
      <c r="G105" s="26" t="s">
        <v>86</v>
      </c>
      <c r="H105" s="27">
        <v>0.7</v>
      </c>
      <c r="I105" s="57">
        <f t="shared" si="48"/>
        <v>60.1</v>
      </c>
      <c r="J105" s="57">
        <f t="shared" si="49"/>
        <v>60.1</v>
      </c>
      <c r="K105" s="58">
        <v>3631.17</v>
      </c>
      <c r="L105" s="59">
        <f t="shared" si="36"/>
        <v>0.0755128512297689</v>
      </c>
      <c r="M105" s="57">
        <f t="shared" si="52"/>
        <v>60.44</v>
      </c>
      <c r="N105" s="56">
        <f t="shared" si="53"/>
        <v>60.44</v>
      </c>
      <c r="O105" s="26" t="s">
        <v>69</v>
      </c>
      <c r="P105" s="63" t="s">
        <v>70</v>
      </c>
      <c r="Q105" s="63" t="s">
        <v>70</v>
      </c>
      <c r="R105" s="56"/>
      <c r="S105" s="57">
        <f t="shared" si="54"/>
        <v>0.6027</v>
      </c>
      <c r="T105" s="56" t="str">
        <f t="shared" si="37"/>
        <v>否</v>
      </c>
      <c r="U105" s="69">
        <v>957</v>
      </c>
      <c r="V105" s="70">
        <v>1</v>
      </c>
      <c r="W105" s="69">
        <v>1</v>
      </c>
      <c r="X105" s="70">
        <f t="shared" si="51"/>
        <v>17.06</v>
      </c>
      <c r="Y105" s="77"/>
      <c r="Z105" s="77"/>
      <c r="AA105" s="77"/>
      <c r="AB105" s="77"/>
      <c r="AC105" s="77"/>
      <c r="AD105" s="17">
        <v>0.4556</v>
      </c>
      <c r="AE105" s="19">
        <f t="shared" si="50"/>
        <v>0</v>
      </c>
      <c r="AF105" s="77">
        <f t="shared" si="39"/>
        <v>0</v>
      </c>
      <c r="AG105" s="77"/>
      <c r="AH105" s="77"/>
      <c r="AI105" s="77"/>
      <c r="AJ105" s="56">
        <f t="shared" si="55"/>
        <v>17.06</v>
      </c>
      <c r="AK105" s="69"/>
      <c r="AL105" s="69"/>
      <c r="AM105" s="95" t="s">
        <v>75</v>
      </c>
      <c r="AN105" s="95" t="s">
        <v>75</v>
      </c>
      <c r="AO105" s="94"/>
      <c r="AP105" s="94"/>
      <c r="AQ105" s="95"/>
      <c r="AR105" s="94">
        <f t="shared" si="38"/>
        <v>0</v>
      </c>
      <c r="AS105" s="97">
        <f t="shared" si="56"/>
        <v>17.06</v>
      </c>
      <c r="AT105" s="2">
        <f t="shared" si="57"/>
        <v>17.06</v>
      </c>
      <c r="AU105" s="2">
        <f t="shared" si="47"/>
        <v>17.06</v>
      </c>
      <c r="AV105" s="2">
        <f t="shared" si="58"/>
        <v>0</v>
      </c>
    </row>
    <row r="106" s="2" customFormat="1" ht="46" spans="1:48">
      <c r="A106" s="29">
        <v>105</v>
      </c>
      <c r="B106" s="27"/>
      <c r="C106" s="26" t="s">
        <v>371</v>
      </c>
      <c r="D106" s="27" t="s">
        <v>372</v>
      </c>
      <c r="E106" s="46" t="s">
        <v>373</v>
      </c>
      <c r="F106" s="45">
        <f>'[1]2021年度园区有效投入-技术改造'!$I106</f>
        <v>1007.18</v>
      </c>
      <c r="G106" s="26" t="s">
        <v>62</v>
      </c>
      <c r="H106" s="27">
        <v>0.8</v>
      </c>
      <c r="I106" s="57">
        <f t="shared" si="48"/>
        <v>61.11</v>
      </c>
      <c r="J106" s="57">
        <f t="shared" si="49"/>
        <v>61.11</v>
      </c>
      <c r="K106" s="58">
        <v>41327.31</v>
      </c>
      <c r="L106" s="59">
        <f t="shared" si="36"/>
        <v>0.0243708095203874</v>
      </c>
      <c r="M106" s="57">
        <f t="shared" si="52"/>
        <v>60.13</v>
      </c>
      <c r="N106" s="56">
        <f t="shared" si="53"/>
        <v>60.13</v>
      </c>
      <c r="O106" s="26" t="s">
        <v>69</v>
      </c>
      <c r="P106" s="63" t="s">
        <v>70</v>
      </c>
      <c r="Q106" s="63" t="s">
        <v>70</v>
      </c>
      <c r="R106" s="56"/>
      <c r="S106" s="57">
        <f t="shared" si="54"/>
        <v>0.6062</v>
      </c>
      <c r="T106" s="56" t="str">
        <f t="shared" si="37"/>
        <v>是</v>
      </c>
      <c r="U106" s="69" t="s">
        <v>79</v>
      </c>
      <c r="V106" s="70">
        <v>0.8</v>
      </c>
      <c r="W106" s="69">
        <v>1</v>
      </c>
      <c r="X106" s="70">
        <f t="shared" si="51"/>
        <v>51.97</v>
      </c>
      <c r="Y106" s="77" t="e">
        <f>VLOOKUP(C106,#REF!,9,FALSE)</f>
        <v>#REF!</v>
      </c>
      <c r="Z106" s="77" t="e">
        <f>VLOOKUP($C106,#REF!,3,FALSE)</f>
        <v>#REF!</v>
      </c>
      <c r="AA106" s="78" t="e">
        <f>VLOOKUP($C106,#REF!,4,FALSE)*0.8</f>
        <v>#REF!</v>
      </c>
      <c r="AB106" s="78" t="e">
        <f>VLOOKUP($C106,#REF!,5,FALSE)</f>
        <v>#REF!</v>
      </c>
      <c r="AC106" s="86" t="e">
        <f>VLOOKUP($C106,#REF!,6,FALSE)</f>
        <v>#REF!</v>
      </c>
      <c r="AD106" s="17">
        <v>0.4556</v>
      </c>
      <c r="AE106" s="19" t="e">
        <f t="shared" si="50"/>
        <v>#REF!</v>
      </c>
      <c r="AF106" s="77" t="e">
        <f t="shared" si="39"/>
        <v>#REF!</v>
      </c>
      <c r="AG106" s="77"/>
      <c r="AH106" s="77"/>
      <c r="AI106" s="77"/>
      <c r="AJ106" s="56" t="e">
        <f t="shared" si="55"/>
        <v>#REF!</v>
      </c>
      <c r="AK106" s="69"/>
      <c r="AL106" s="69"/>
      <c r="AM106" s="95" t="s">
        <v>75</v>
      </c>
      <c r="AN106" s="95" t="s">
        <v>75</v>
      </c>
      <c r="AO106" s="94"/>
      <c r="AP106" s="94"/>
      <c r="AQ106" s="95"/>
      <c r="AR106" s="94">
        <f t="shared" si="38"/>
        <v>0</v>
      </c>
      <c r="AS106" s="97" t="e">
        <f t="shared" si="56"/>
        <v>#REF!</v>
      </c>
      <c r="AT106" s="2" t="e">
        <f t="shared" si="57"/>
        <v>#REF!</v>
      </c>
      <c r="AU106" s="2" t="e">
        <f t="shared" si="47"/>
        <v>#REF!</v>
      </c>
      <c r="AV106" s="2" t="e">
        <f t="shared" si="58"/>
        <v>#REF!</v>
      </c>
    </row>
    <row r="107" s="2" customFormat="1" ht="31" spans="1:48">
      <c r="A107" s="29">
        <v>106</v>
      </c>
      <c r="B107" s="27"/>
      <c r="C107" s="26" t="s">
        <v>374</v>
      </c>
      <c r="D107" s="27" t="s">
        <v>375</v>
      </c>
      <c r="E107" s="46" t="s">
        <v>376</v>
      </c>
      <c r="F107" s="45">
        <f>'[1]2021年度园区有效投入-技术改造'!$I107</f>
        <v>770.6</v>
      </c>
      <c r="G107" s="26" t="s">
        <v>62</v>
      </c>
      <c r="H107" s="27">
        <v>0.8</v>
      </c>
      <c r="I107" s="57">
        <f t="shared" si="48"/>
        <v>60.79</v>
      </c>
      <c r="J107" s="57">
        <f t="shared" si="49"/>
        <v>60.79</v>
      </c>
      <c r="K107" s="58">
        <v>9285.82</v>
      </c>
      <c r="L107" s="59">
        <f t="shared" si="36"/>
        <v>0.0829867475354896</v>
      </c>
      <c r="M107" s="57">
        <f t="shared" si="52"/>
        <v>60.48</v>
      </c>
      <c r="N107" s="56">
        <f t="shared" si="53"/>
        <v>60.48</v>
      </c>
      <c r="O107" s="26" t="s">
        <v>69</v>
      </c>
      <c r="P107" s="63" t="s">
        <v>70</v>
      </c>
      <c r="Q107" s="63" t="s">
        <v>70</v>
      </c>
      <c r="R107" s="56"/>
      <c r="S107" s="57">
        <f t="shared" si="54"/>
        <v>0.6064</v>
      </c>
      <c r="T107" s="56" t="str">
        <f t="shared" si="37"/>
        <v>是</v>
      </c>
      <c r="U107" s="69" t="s">
        <v>79</v>
      </c>
      <c r="V107" s="70">
        <v>0.8</v>
      </c>
      <c r="W107" s="69">
        <v>1</v>
      </c>
      <c r="X107" s="70">
        <f t="shared" si="51"/>
        <v>39.77</v>
      </c>
      <c r="Y107" s="77" t="e">
        <f>VLOOKUP(C107,#REF!,9,FALSE)</f>
        <v>#REF!</v>
      </c>
      <c r="Z107" s="77" t="e">
        <f>VLOOKUP($C107,#REF!,3,FALSE)</f>
        <v>#REF!</v>
      </c>
      <c r="AA107" s="78" t="e">
        <f>VLOOKUP($C107,#REF!,4,FALSE)*0.8</f>
        <v>#REF!</v>
      </c>
      <c r="AB107" s="78" t="e">
        <f>VLOOKUP($C107,#REF!,5,FALSE)</f>
        <v>#REF!</v>
      </c>
      <c r="AC107" s="86" t="e">
        <f>VLOOKUP($C107,#REF!,6,FALSE)</f>
        <v>#REF!</v>
      </c>
      <c r="AD107" s="17">
        <v>0.4556</v>
      </c>
      <c r="AE107" s="19" t="e">
        <f t="shared" si="50"/>
        <v>#REF!</v>
      </c>
      <c r="AF107" s="77" t="e">
        <f t="shared" si="39"/>
        <v>#REF!</v>
      </c>
      <c r="AG107" s="77"/>
      <c r="AH107" s="77"/>
      <c r="AI107" s="77"/>
      <c r="AJ107" s="56" t="e">
        <f t="shared" si="55"/>
        <v>#REF!</v>
      </c>
      <c r="AK107" s="69"/>
      <c r="AL107" s="69"/>
      <c r="AM107" s="95" t="s">
        <v>75</v>
      </c>
      <c r="AN107" s="95" t="s">
        <v>75</v>
      </c>
      <c r="AO107" s="94"/>
      <c r="AP107" s="94"/>
      <c r="AQ107" s="95"/>
      <c r="AR107" s="94">
        <f t="shared" si="38"/>
        <v>0</v>
      </c>
      <c r="AS107" s="97" t="e">
        <f t="shared" si="56"/>
        <v>#REF!</v>
      </c>
      <c r="AT107" s="2" t="e">
        <f t="shared" si="57"/>
        <v>#REF!</v>
      </c>
      <c r="AU107" s="2" t="e">
        <f t="shared" si="47"/>
        <v>#REF!</v>
      </c>
      <c r="AV107" s="2" t="e">
        <f t="shared" si="58"/>
        <v>#REF!</v>
      </c>
    </row>
    <row r="108" s="2" customFormat="1" ht="46" spans="1:48">
      <c r="A108" s="29">
        <v>107</v>
      </c>
      <c r="B108" s="27"/>
      <c r="C108" s="26" t="s">
        <v>377</v>
      </c>
      <c r="D108" s="27" t="s">
        <v>378</v>
      </c>
      <c r="E108" s="46" t="s">
        <v>379</v>
      </c>
      <c r="F108" s="45">
        <f>'[1]2021年度园区有效投入-技术改造'!$I108</f>
        <v>597.2</v>
      </c>
      <c r="G108" s="26" t="s">
        <v>86</v>
      </c>
      <c r="H108" s="27">
        <v>0.7</v>
      </c>
      <c r="I108" s="57">
        <f t="shared" si="48"/>
        <v>60.55</v>
      </c>
      <c r="J108" s="57">
        <f t="shared" si="49"/>
        <v>60.55</v>
      </c>
      <c r="K108" s="58">
        <v>6681.27</v>
      </c>
      <c r="L108" s="59">
        <f t="shared" si="36"/>
        <v>0.0893842039013541</v>
      </c>
      <c r="M108" s="57">
        <f t="shared" si="52"/>
        <v>60.52</v>
      </c>
      <c r="N108" s="56">
        <f t="shared" si="53"/>
        <v>60.52</v>
      </c>
      <c r="O108" s="26" t="s">
        <v>69</v>
      </c>
      <c r="P108" s="63" t="s">
        <v>70</v>
      </c>
      <c r="Q108" s="63" t="s">
        <v>70</v>
      </c>
      <c r="R108" s="56"/>
      <c r="S108" s="57">
        <f t="shared" si="54"/>
        <v>0.6054</v>
      </c>
      <c r="T108" s="56" t="str">
        <f t="shared" si="37"/>
        <v>是</v>
      </c>
      <c r="U108" s="69">
        <v>655</v>
      </c>
      <c r="V108" s="70">
        <v>1</v>
      </c>
      <c r="W108" s="69">
        <v>1</v>
      </c>
      <c r="X108" s="70">
        <f t="shared" si="51"/>
        <v>37.28</v>
      </c>
      <c r="Y108" s="77"/>
      <c r="Z108" s="77"/>
      <c r="AA108" s="77"/>
      <c r="AB108" s="77"/>
      <c r="AC108" s="77"/>
      <c r="AD108" s="17">
        <v>0.4556</v>
      </c>
      <c r="AE108" s="19">
        <f t="shared" si="50"/>
        <v>0</v>
      </c>
      <c r="AF108" s="77">
        <f t="shared" si="39"/>
        <v>0</v>
      </c>
      <c r="AG108" s="77"/>
      <c r="AH108" s="77"/>
      <c r="AI108" s="77"/>
      <c r="AJ108" s="56">
        <f t="shared" si="55"/>
        <v>37.28</v>
      </c>
      <c r="AK108" s="69"/>
      <c r="AL108" s="69"/>
      <c r="AM108" s="95" t="s">
        <v>75</v>
      </c>
      <c r="AN108" s="95" t="s">
        <v>75</v>
      </c>
      <c r="AO108" s="94"/>
      <c r="AP108" s="94"/>
      <c r="AQ108" s="95"/>
      <c r="AR108" s="94">
        <f t="shared" si="38"/>
        <v>0</v>
      </c>
      <c r="AS108" s="97">
        <f t="shared" si="56"/>
        <v>37.28</v>
      </c>
      <c r="AT108" s="2">
        <f t="shared" si="57"/>
        <v>37.28</v>
      </c>
      <c r="AU108" s="2">
        <f t="shared" ref="AU108:AU139" si="59">AJ108-AR108</f>
        <v>37.28</v>
      </c>
      <c r="AV108" s="2">
        <f t="shared" si="58"/>
        <v>0</v>
      </c>
    </row>
    <row r="109" s="2" customFormat="1" ht="46" spans="1:48">
      <c r="A109" s="29">
        <v>108</v>
      </c>
      <c r="B109" s="27"/>
      <c r="C109" s="26" t="s">
        <v>380</v>
      </c>
      <c r="D109" s="27" t="s">
        <v>381</v>
      </c>
      <c r="E109" s="46" t="s">
        <v>382</v>
      </c>
      <c r="F109" s="45">
        <f>'[1]2021年度园区有效投入-技术改造'!$I109</f>
        <v>1794.2</v>
      </c>
      <c r="G109" s="26" t="s">
        <v>86</v>
      </c>
      <c r="H109" s="27">
        <v>0.7</v>
      </c>
      <c r="I109" s="57">
        <f t="shared" si="48"/>
        <v>62.21</v>
      </c>
      <c r="J109" s="57">
        <f t="shared" si="49"/>
        <v>62.21</v>
      </c>
      <c r="K109" s="58">
        <v>709.69</v>
      </c>
      <c r="L109" s="59">
        <f t="shared" si="36"/>
        <v>2.52814609195564</v>
      </c>
      <c r="M109" s="57">
        <f t="shared" si="52"/>
        <v>75.02</v>
      </c>
      <c r="N109" s="56">
        <f t="shared" si="53"/>
        <v>75.02</v>
      </c>
      <c r="O109" s="26" t="s">
        <v>69</v>
      </c>
      <c r="P109" s="63" t="s">
        <v>70</v>
      </c>
      <c r="Q109" s="63" t="s">
        <v>70</v>
      </c>
      <c r="R109" s="56"/>
      <c r="S109" s="57">
        <f t="shared" si="54"/>
        <v>0.6862</v>
      </c>
      <c r="T109" s="56" t="str">
        <f t="shared" si="37"/>
        <v>是</v>
      </c>
      <c r="U109" s="69" t="s">
        <v>79</v>
      </c>
      <c r="V109" s="70">
        <v>0.8</v>
      </c>
      <c r="W109" s="69">
        <v>1</v>
      </c>
      <c r="X109" s="70">
        <f t="shared" si="51"/>
        <v>98.89</v>
      </c>
      <c r="Y109" s="77" t="e">
        <f>VLOOKUP(C109,#REF!,9,FALSE)</f>
        <v>#REF!</v>
      </c>
      <c r="Z109" s="77" t="e">
        <f>VLOOKUP($C109,#REF!,3,FALSE)</f>
        <v>#REF!</v>
      </c>
      <c r="AA109" s="78" t="e">
        <f>VLOOKUP($C109,#REF!,4,FALSE)*0.8</f>
        <v>#REF!</v>
      </c>
      <c r="AB109" s="78" t="e">
        <f>VLOOKUP($C109,#REF!,5,FALSE)</f>
        <v>#REF!</v>
      </c>
      <c r="AC109" s="86" t="e">
        <f>VLOOKUP($C109,#REF!,6,FALSE)</f>
        <v>#REF!</v>
      </c>
      <c r="AD109" s="17">
        <v>0.4556</v>
      </c>
      <c r="AE109" s="19" t="e">
        <f t="shared" si="50"/>
        <v>#REF!</v>
      </c>
      <c r="AF109" s="77" t="e">
        <f t="shared" si="39"/>
        <v>#REF!</v>
      </c>
      <c r="AG109" s="77"/>
      <c r="AH109" s="77"/>
      <c r="AI109" s="77"/>
      <c r="AJ109" s="56" t="e">
        <f t="shared" si="55"/>
        <v>#REF!</v>
      </c>
      <c r="AK109" s="69"/>
      <c r="AL109" s="69"/>
      <c r="AM109" s="95" t="s">
        <v>75</v>
      </c>
      <c r="AN109" s="95" t="s">
        <v>75</v>
      </c>
      <c r="AO109" s="94"/>
      <c r="AP109" s="94"/>
      <c r="AQ109" s="95"/>
      <c r="AR109" s="94">
        <f t="shared" si="38"/>
        <v>0</v>
      </c>
      <c r="AS109" s="97" t="e">
        <f t="shared" si="56"/>
        <v>#REF!</v>
      </c>
      <c r="AT109" s="2" t="e">
        <f t="shared" si="57"/>
        <v>#REF!</v>
      </c>
      <c r="AU109" s="2" t="e">
        <f t="shared" si="59"/>
        <v>#REF!</v>
      </c>
      <c r="AV109" s="2" t="e">
        <f t="shared" si="58"/>
        <v>#REF!</v>
      </c>
    </row>
    <row r="110" s="2" customFormat="1" ht="61" spans="1:48">
      <c r="A110" s="29">
        <v>109</v>
      </c>
      <c r="B110" s="27"/>
      <c r="C110" s="26" t="s">
        <v>383</v>
      </c>
      <c r="D110" s="27" t="s">
        <v>384</v>
      </c>
      <c r="E110" s="46" t="s">
        <v>385</v>
      </c>
      <c r="F110" s="45">
        <f>'[1]2021年度园区有效投入-技术改造'!$I110</f>
        <v>401.97</v>
      </c>
      <c r="G110" s="26" t="s">
        <v>62</v>
      </c>
      <c r="H110" s="27">
        <v>0.8</v>
      </c>
      <c r="I110" s="57">
        <f t="shared" ref="I110:I154" si="60">ROUND(($F110*$F$162-F$161)/(F$160*$F$162-F$161)*100,2)</f>
        <v>60.28</v>
      </c>
      <c r="J110" s="57">
        <f t="shared" ref="J110:J154" si="61">I110</f>
        <v>60.28</v>
      </c>
      <c r="K110" s="58">
        <v>3750</v>
      </c>
      <c r="L110" s="59">
        <f t="shared" si="36"/>
        <v>0.107192</v>
      </c>
      <c r="M110" s="57">
        <f t="shared" si="52"/>
        <v>60.63</v>
      </c>
      <c r="N110" s="56">
        <f t="shared" si="53"/>
        <v>60.63</v>
      </c>
      <c r="O110" s="26" t="s">
        <v>69</v>
      </c>
      <c r="P110" s="63" t="s">
        <v>70</v>
      </c>
      <c r="Q110" s="63" t="s">
        <v>70</v>
      </c>
      <c r="R110" s="56"/>
      <c r="S110" s="57">
        <f t="shared" si="54"/>
        <v>0.6046</v>
      </c>
      <c r="T110" s="56" t="str">
        <f t="shared" si="37"/>
        <v>否</v>
      </c>
      <c r="U110" s="69">
        <v>449</v>
      </c>
      <c r="V110" s="70">
        <v>1</v>
      </c>
      <c r="W110" s="69">
        <v>1</v>
      </c>
      <c r="X110" s="70">
        <f t="shared" si="51"/>
        <v>25.87</v>
      </c>
      <c r="Y110" s="77"/>
      <c r="Z110" s="77"/>
      <c r="AA110" s="77"/>
      <c r="AB110" s="77"/>
      <c r="AC110" s="77"/>
      <c r="AD110" s="17">
        <v>0.4556</v>
      </c>
      <c r="AE110" s="19">
        <f t="shared" si="50"/>
        <v>0</v>
      </c>
      <c r="AF110" s="77">
        <f t="shared" si="39"/>
        <v>0</v>
      </c>
      <c r="AG110" s="77"/>
      <c r="AH110" s="77"/>
      <c r="AI110" s="77"/>
      <c r="AJ110" s="56">
        <f t="shared" si="55"/>
        <v>25.87</v>
      </c>
      <c r="AK110" s="69"/>
      <c r="AL110" s="69"/>
      <c r="AM110" s="95" t="s">
        <v>75</v>
      </c>
      <c r="AN110" s="95" t="s">
        <v>75</v>
      </c>
      <c r="AO110" s="94"/>
      <c r="AP110" s="94"/>
      <c r="AQ110" s="95"/>
      <c r="AR110" s="94">
        <f t="shared" si="38"/>
        <v>0</v>
      </c>
      <c r="AS110" s="97">
        <f t="shared" si="56"/>
        <v>25.87</v>
      </c>
      <c r="AT110" s="2">
        <f t="shared" si="57"/>
        <v>25.87</v>
      </c>
      <c r="AU110" s="2">
        <f t="shared" si="59"/>
        <v>25.87</v>
      </c>
      <c r="AV110" s="2">
        <f t="shared" si="58"/>
        <v>0</v>
      </c>
    </row>
    <row r="111" s="2" customFormat="1" ht="46" spans="1:48">
      <c r="A111" s="29">
        <v>110</v>
      </c>
      <c r="B111" s="27"/>
      <c r="C111" s="26" t="s">
        <v>386</v>
      </c>
      <c r="D111" s="27" t="s">
        <v>387</v>
      </c>
      <c r="E111" s="46" t="s">
        <v>388</v>
      </c>
      <c r="F111" s="45">
        <f>'[1]2021年度园区有效投入-技术改造'!$I111</f>
        <v>617.01</v>
      </c>
      <c r="G111" s="26" t="s">
        <v>62</v>
      </c>
      <c r="H111" s="27">
        <v>0.8</v>
      </c>
      <c r="I111" s="57">
        <f t="shared" si="60"/>
        <v>60.57</v>
      </c>
      <c r="J111" s="57">
        <f t="shared" si="61"/>
        <v>60.57</v>
      </c>
      <c r="K111" s="58">
        <v>9765.03</v>
      </c>
      <c r="L111" s="59">
        <f t="shared" si="36"/>
        <v>0.0631856737767319</v>
      </c>
      <c r="M111" s="57">
        <f t="shared" si="52"/>
        <v>60.36</v>
      </c>
      <c r="N111" s="56">
        <f t="shared" si="53"/>
        <v>60.36</v>
      </c>
      <c r="O111" s="26" t="s">
        <v>69</v>
      </c>
      <c r="P111" s="63" t="s">
        <v>70</v>
      </c>
      <c r="Q111" s="63" t="s">
        <v>70</v>
      </c>
      <c r="R111" s="56"/>
      <c r="S111" s="57">
        <f t="shared" si="54"/>
        <v>0.6047</v>
      </c>
      <c r="T111" s="56" t="str">
        <f t="shared" si="37"/>
        <v>是</v>
      </c>
      <c r="U111" s="69">
        <v>2110</v>
      </c>
      <c r="V111" s="70">
        <v>1</v>
      </c>
      <c r="W111" s="69">
        <v>1</v>
      </c>
      <c r="X111" s="70">
        <f t="shared" si="51"/>
        <v>39.72</v>
      </c>
      <c r="Y111" s="77"/>
      <c r="Z111" s="77"/>
      <c r="AA111" s="77"/>
      <c r="AB111" s="77"/>
      <c r="AC111" s="77"/>
      <c r="AD111" s="17">
        <v>0.4556</v>
      </c>
      <c r="AE111" s="19">
        <f t="shared" si="50"/>
        <v>0</v>
      </c>
      <c r="AF111" s="77">
        <f t="shared" si="39"/>
        <v>0</v>
      </c>
      <c r="AG111" s="77"/>
      <c r="AH111" s="77"/>
      <c r="AI111" s="77"/>
      <c r="AJ111" s="56">
        <f t="shared" si="55"/>
        <v>39.72</v>
      </c>
      <c r="AK111" s="69"/>
      <c r="AL111" s="69"/>
      <c r="AM111" s="95" t="s">
        <v>75</v>
      </c>
      <c r="AN111" s="95" t="s">
        <v>75</v>
      </c>
      <c r="AO111" s="94"/>
      <c r="AP111" s="94"/>
      <c r="AQ111" s="95"/>
      <c r="AR111" s="94">
        <f t="shared" si="38"/>
        <v>0</v>
      </c>
      <c r="AS111" s="97">
        <f t="shared" si="56"/>
        <v>39.72</v>
      </c>
      <c r="AT111" s="2">
        <f t="shared" si="57"/>
        <v>39.72</v>
      </c>
      <c r="AU111" s="2">
        <f t="shared" si="59"/>
        <v>39.72</v>
      </c>
      <c r="AV111" s="2">
        <f t="shared" si="58"/>
        <v>0</v>
      </c>
    </row>
    <row r="112" s="2" customFormat="1" ht="31" spans="1:48">
      <c r="A112" s="29">
        <v>111</v>
      </c>
      <c r="B112" s="27"/>
      <c r="C112" s="26" t="s">
        <v>389</v>
      </c>
      <c r="D112" s="27" t="s">
        <v>390</v>
      </c>
      <c r="E112" s="46" t="s">
        <v>391</v>
      </c>
      <c r="F112" s="45">
        <f>'[1]2021年度园区有效投入-技术改造'!$I112</f>
        <v>1611.72</v>
      </c>
      <c r="G112" s="26" t="s">
        <v>62</v>
      </c>
      <c r="H112" s="27">
        <v>0.8</v>
      </c>
      <c r="I112" s="57">
        <f t="shared" si="60"/>
        <v>61.95</v>
      </c>
      <c r="J112" s="57">
        <f t="shared" si="61"/>
        <v>61.95</v>
      </c>
      <c r="K112" s="58">
        <v>1672.2</v>
      </c>
      <c r="L112" s="59">
        <f t="shared" si="36"/>
        <v>0.963832077502691</v>
      </c>
      <c r="M112" s="57">
        <f t="shared" si="52"/>
        <v>65.72</v>
      </c>
      <c r="N112" s="56">
        <f t="shared" si="53"/>
        <v>65.72</v>
      </c>
      <c r="O112" s="26" t="s">
        <v>69</v>
      </c>
      <c r="P112" s="63" t="s">
        <v>70</v>
      </c>
      <c r="Q112" s="63" t="s">
        <v>70</v>
      </c>
      <c r="R112" s="56"/>
      <c r="S112" s="57">
        <f t="shared" si="54"/>
        <v>0.6384</v>
      </c>
      <c r="T112" s="56" t="str">
        <f t="shared" si="37"/>
        <v>是</v>
      </c>
      <c r="U112" s="69">
        <v>1600</v>
      </c>
      <c r="V112" s="70">
        <v>1</v>
      </c>
      <c r="W112" s="69">
        <v>1</v>
      </c>
      <c r="X112" s="70">
        <f t="shared" si="51"/>
        <v>108.1</v>
      </c>
      <c r="Y112" s="77"/>
      <c r="Z112" s="77"/>
      <c r="AA112" s="77"/>
      <c r="AB112" s="77"/>
      <c r="AC112" s="77"/>
      <c r="AD112" s="17">
        <v>0.4556</v>
      </c>
      <c r="AE112" s="19">
        <f t="shared" si="50"/>
        <v>0</v>
      </c>
      <c r="AF112" s="77">
        <f t="shared" si="39"/>
        <v>0</v>
      </c>
      <c r="AG112" s="77"/>
      <c r="AH112" s="77"/>
      <c r="AI112" s="77"/>
      <c r="AJ112" s="56">
        <f t="shared" si="55"/>
        <v>108.1</v>
      </c>
      <c r="AK112" s="69"/>
      <c r="AL112" s="69"/>
      <c r="AM112" s="95" t="s">
        <v>75</v>
      </c>
      <c r="AN112" s="95" t="s">
        <v>75</v>
      </c>
      <c r="AO112" s="94"/>
      <c r="AP112" s="94"/>
      <c r="AQ112" s="95"/>
      <c r="AR112" s="94">
        <f t="shared" si="38"/>
        <v>0</v>
      </c>
      <c r="AS112" s="97">
        <f t="shared" si="56"/>
        <v>108.1</v>
      </c>
      <c r="AT112" s="2">
        <f t="shared" si="57"/>
        <v>108.1</v>
      </c>
      <c r="AU112" s="2">
        <f t="shared" si="59"/>
        <v>108.1</v>
      </c>
      <c r="AV112" s="2">
        <f t="shared" si="58"/>
        <v>0</v>
      </c>
    </row>
    <row r="113" s="2" customFormat="1" ht="46" spans="1:48">
      <c r="A113" s="29">
        <v>112</v>
      </c>
      <c r="B113" s="27"/>
      <c r="C113" s="26" t="s">
        <v>392</v>
      </c>
      <c r="D113" s="27" t="s">
        <v>393</v>
      </c>
      <c r="E113" s="46" t="s">
        <v>394</v>
      </c>
      <c r="F113" s="45">
        <f>'[1]2021年度园区有效投入-技术改造'!$I113</f>
        <v>831.82</v>
      </c>
      <c r="G113" s="26" t="s">
        <v>62</v>
      </c>
      <c r="H113" s="27">
        <v>0.8</v>
      </c>
      <c r="I113" s="57">
        <f t="shared" si="60"/>
        <v>60.87</v>
      </c>
      <c r="J113" s="57">
        <f t="shared" si="61"/>
        <v>60.87</v>
      </c>
      <c r="K113" s="58">
        <v>21360</v>
      </c>
      <c r="L113" s="59">
        <f t="shared" si="36"/>
        <v>0.0389428838951311</v>
      </c>
      <c r="M113" s="57">
        <f t="shared" si="52"/>
        <v>60.22</v>
      </c>
      <c r="N113" s="56">
        <f t="shared" si="53"/>
        <v>60.22</v>
      </c>
      <c r="O113" s="26" t="s">
        <v>69</v>
      </c>
      <c r="P113" s="63" t="s">
        <v>70</v>
      </c>
      <c r="Q113" s="63" t="s">
        <v>70</v>
      </c>
      <c r="R113" s="56"/>
      <c r="S113" s="57">
        <f t="shared" si="54"/>
        <v>0.6055</v>
      </c>
      <c r="T113" s="56" t="str">
        <f t="shared" si="37"/>
        <v>是</v>
      </c>
      <c r="U113" s="69" t="s">
        <v>79</v>
      </c>
      <c r="V113" s="70">
        <v>0.8</v>
      </c>
      <c r="W113" s="69">
        <v>1</v>
      </c>
      <c r="X113" s="70">
        <f t="shared" si="51"/>
        <v>42.88</v>
      </c>
      <c r="Y113" s="77" t="e">
        <f>VLOOKUP(C113,#REF!,9,FALSE)</f>
        <v>#REF!</v>
      </c>
      <c r="Z113" s="77" t="e">
        <f>VLOOKUP($C113,#REF!,3,FALSE)</f>
        <v>#REF!</v>
      </c>
      <c r="AA113" s="78" t="e">
        <f>VLOOKUP($C113,#REF!,4,FALSE)*0.8</f>
        <v>#REF!</v>
      </c>
      <c r="AB113" s="78" t="e">
        <f>VLOOKUP($C113,#REF!,5,FALSE)</f>
        <v>#REF!</v>
      </c>
      <c r="AC113" s="86" t="e">
        <f>VLOOKUP($C113,#REF!,6,FALSE)</f>
        <v>#REF!</v>
      </c>
      <c r="AD113" s="17">
        <v>0.4556</v>
      </c>
      <c r="AE113" s="19" t="e">
        <f t="shared" si="50"/>
        <v>#REF!</v>
      </c>
      <c r="AF113" s="77" t="e">
        <f t="shared" si="39"/>
        <v>#REF!</v>
      </c>
      <c r="AG113" s="77"/>
      <c r="AH113" s="77"/>
      <c r="AI113" s="77"/>
      <c r="AJ113" s="56" t="e">
        <f t="shared" si="55"/>
        <v>#REF!</v>
      </c>
      <c r="AK113" s="69"/>
      <c r="AL113" s="69"/>
      <c r="AM113" s="95" t="s">
        <v>75</v>
      </c>
      <c r="AN113" s="95" t="s">
        <v>75</v>
      </c>
      <c r="AO113" s="94"/>
      <c r="AP113" s="94"/>
      <c r="AQ113" s="95"/>
      <c r="AR113" s="94">
        <f t="shared" si="38"/>
        <v>0</v>
      </c>
      <c r="AS113" s="97" t="e">
        <f t="shared" si="56"/>
        <v>#REF!</v>
      </c>
      <c r="AT113" s="2" t="e">
        <f t="shared" si="57"/>
        <v>#REF!</v>
      </c>
      <c r="AU113" s="2" t="e">
        <f t="shared" si="59"/>
        <v>#REF!</v>
      </c>
      <c r="AV113" s="2" t="e">
        <f t="shared" si="58"/>
        <v>#REF!</v>
      </c>
    </row>
    <row r="114" s="2" customFormat="1" ht="61" spans="1:48">
      <c r="A114" s="29">
        <v>113</v>
      </c>
      <c r="B114" s="27"/>
      <c r="C114" s="26" t="s">
        <v>395</v>
      </c>
      <c r="D114" s="27" t="s">
        <v>396</v>
      </c>
      <c r="E114" s="46" t="s">
        <v>397</v>
      </c>
      <c r="F114" s="45">
        <f>'[1]2021年度园区有效投入-技术改造'!$I114</f>
        <v>3553.52</v>
      </c>
      <c r="G114" s="26" t="s">
        <v>62</v>
      </c>
      <c r="H114" s="27">
        <v>0.8</v>
      </c>
      <c r="I114" s="57">
        <f t="shared" si="60"/>
        <v>64.65</v>
      </c>
      <c r="J114" s="57">
        <f t="shared" si="61"/>
        <v>64.65</v>
      </c>
      <c r="K114" s="58">
        <v>72564.39</v>
      </c>
      <c r="L114" s="59">
        <f t="shared" si="36"/>
        <v>0.0489705763391658</v>
      </c>
      <c r="M114" s="57">
        <f t="shared" si="52"/>
        <v>60.28</v>
      </c>
      <c r="N114" s="56">
        <f t="shared" si="53"/>
        <v>60.28</v>
      </c>
      <c r="O114" s="26" t="s">
        <v>69</v>
      </c>
      <c r="P114" s="63" t="s">
        <v>70</v>
      </c>
      <c r="Q114" s="63" t="s">
        <v>70</v>
      </c>
      <c r="R114" s="56"/>
      <c r="S114" s="57">
        <f t="shared" si="54"/>
        <v>0.6247</v>
      </c>
      <c r="T114" s="56" t="str">
        <f t="shared" si="37"/>
        <v>是</v>
      </c>
      <c r="U114" s="69">
        <v>5277</v>
      </c>
      <c r="V114" s="70">
        <v>1</v>
      </c>
      <c r="W114" s="69">
        <v>1</v>
      </c>
      <c r="X114" s="70">
        <f t="shared" si="51"/>
        <v>234.45</v>
      </c>
      <c r="Y114" s="77"/>
      <c r="Z114" s="77"/>
      <c r="AA114" s="77"/>
      <c r="AB114" s="77"/>
      <c r="AC114" s="77"/>
      <c r="AD114" s="17">
        <v>0.4556</v>
      </c>
      <c r="AE114" s="19">
        <f t="shared" si="50"/>
        <v>0</v>
      </c>
      <c r="AF114" s="77">
        <f t="shared" si="39"/>
        <v>0</v>
      </c>
      <c r="AG114" s="77"/>
      <c r="AH114" s="77"/>
      <c r="AI114" s="77"/>
      <c r="AJ114" s="56">
        <f t="shared" si="55"/>
        <v>234.45</v>
      </c>
      <c r="AK114" s="69"/>
      <c r="AL114" s="69"/>
      <c r="AM114" s="95">
        <v>161</v>
      </c>
      <c r="AN114" s="95">
        <v>18</v>
      </c>
      <c r="AO114" s="94"/>
      <c r="AP114" s="94"/>
      <c r="AQ114" s="95"/>
      <c r="AR114" s="94">
        <f t="shared" si="38"/>
        <v>179</v>
      </c>
      <c r="AS114" s="97">
        <f t="shared" si="56"/>
        <v>55.45</v>
      </c>
      <c r="AT114" s="2">
        <f t="shared" si="57"/>
        <v>234.45</v>
      </c>
      <c r="AU114" s="2">
        <f t="shared" si="59"/>
        <v>55.45</v>
      </c>
      <c r="AV114" s="2">
        <f t="shared" si="58"/>
        <v>0</v>
      </c>
    </row>
    <row r="115" s="2" customFormat="1" ht="46" spans="1:48">
      <c r="A115" s="29">
        <v>114</v>
      </c>
      <c r="B115" s="27"/>
      <c r="C115" s="26" t="s">
        <v>398</v>
      </c>
      <c r="D115" s="27" t="s">
        <v>399</v>
      </c>
      <c r="E115" s="46" t="s">
        <v>400</v>
      </c>
      <c r="F115" s="45">
        <f>'[1]2021年度园区有效投入-技术改造'!$I115</f>
        <v>426.31</v>
      </c>
      <c r="G115" s="26" t="s">
        <v>86</v>
      </c>
      <c r="H115" s="27">
        <v>0.7</v>
      </c>
      <c r="I115" s="57">
        <f t="shared" si="60"/>
        <v>60.31</v>
      </c>
      <c r="J115" s="57">
        <f t="shared" si="61"/>
        <v>60.31</v>
      </c>
      <c r="K115" s="58">
        <v>5933.75</v>
      </c>
      <c r="L115" s="59">
        <f t="shared" si="36"/>
        <v>0.0718449547082368</v>
      </c>
      <c r="M115" s="57">
        <f t="shared" si="52"/>
        <v>60.42</v>
      </c>
      <c r="N115" s="56">
        <f t="shared" si="53"/>
        <v>60.42</v>
      </c>
      <c r="O115" s="26" t="s">
        <v>69</v>
      </c>
      <c r="P115" s="63" t="s">
        <v>70</v>
      </c>
      <c r="Q115" s="63" t="s">
        <v>70</v>
      </c>
      <c r="R115" s="56"/>
      <c r="S115" s="57">
        <f t="shared" si="54"/>
        <v>0.6037</v>
      </c>
      <c r="T115" s="56" t="str">
        <f t="shared" si="37"/>
        <v>否</v>
      </c>
      <c r="U115" s="69">
        <v>994</v>
      </c>
      <c r="V115" s="70">
        <v>1</v>
      </c>
      <c r="W115" s="69">
        <v>1</v>
      </c>
      <c r="X115" s="70">
        <f t="shared" si="51"/>
        <v>26.56</v>
      </c>
      <c r="Y115" s="77"/>
      <c r="Z115" s="77"/>
      <c r="AA115" s="77"/>
      <c r="AB115" s="77"/>
      <c r="AC115" s="77"/>
      <c r="AD115" s="17">
        <v>0.4556</v>
      </c>
      <c r="AE115" s="19">
        <f t="shared" si="50"/>
        <v>0</v>
      </c>
      <c r="AF115" s="77">
        <f t="shared" si="39"/>
        <v>0</v>
      </c>
      <c r="AG115" s="77"/>
      <c r="AH115" s="77"/>
      <c r="AI115" s="77"/>
      <c r="AJ115" s="56">
        <f t="shared" si="55"/>
        <v>26.56</v>
      </c>
      <c r="AK115" s="69"/>
      <c r="AL115" s="69"/>
      <c r="AM115" s="95" t="s">
        <v>75</v>
      </c>
      <c r="AN115" s="95" t="s">
        <v>75</v>
      </c>
      <c r="AO115" s="94"/>
      <c r="AP115" s="94"/>
      <c r="AQ115" s="95"/>
      <c r="AR115" s="94">
        <f t="shared" si="38"/>
        <v>0</v>
      </c>
      <c r="AS115" s="97">
        <f t="shared" si="56"/>
        <v>26.56</v>
      </c>
      <c r="AT115" s="2">
        <f t="shared" si="57"/>
        <v>26.56</v>
      </c>
      <c r="AU115" s="2">
        <f t="shared" si="59"/>
        <v>26.56</v>
      </c>
      <c r="AV115" s="2">
        <f t="shared" si="58"/>
        <v>0</v>
      </c>
    </row>
    <row r="116" s="2" customFormat="1" ht="31" spans="1:48">
      <c r="A116" s="29">
        <v>115</v>
      </c>
      <c r="B116" s="27"/>
      <c r="C116" s="26" t="s">
        <v>401</v>
      </c>
      <c r="D116" s="27" t="s">
        <v>402</v>
      </c>
      <c r="E116" s="46" t="s">
        <v>403</v>
      </c>
      <c r="F116" s="45">
        <f>'[1]2021年度园区有效投入-技术改造'!$I116</f>
        <v>1126.65</v>
      </c>
      <c r="G116" s="26" t="s">
        <v>62</v>
      </c>
      <c r="H116" s="27">
        <v>0.8</v>
      </c>
      <c r="I116" s="57">
        <f t="shared" si="60"/>
        <v>61.28</v>
      </c>
      <c r="J116" s="57">
        <f t="shared" si="61"/>
        <v>61.28</v>
      </c>
      <c r="K116" s="58">
        <v>26006.54</v>
      </c>
      <c r="L116" s="59">
        <f t="shared" si="36"/>
        <v>0.0433217952099741</v>
      </c>
      <c r="M116" s="57">
        <f t="shared" si="52"/>
        <v>60.25</v>
      </c>
      <c r="N116" s="56">
        <f t="shared" si="53"/>
        <v>60.25</v>
      </c>
      <c r="O116" s="26" t="s">
        <v>69</v>
      </c>
      <c r="P116" s="63" t="s">
        <v>70</v>
      </c>
      <c r="Q116" s="63" t="s">
        <v>70</v>
      </c>
      <c r="R116" s="56"/>
      <c r="S116" s="57">
        <f t="shared" si="54"/>
        <v>0.6077</v>
      </c>
      <c r="T116" s="56" t="str">
        <f t="shared" si="37"/>
        <v>是</v>
      </c>
      <c r="U116" s="69" t="s">
        <v>79</v>
      </c>
      <c r="V116" s="70">
        <v>0.8</v>
      </c>
      <c r="W116" s="69">
        <v>1</v>
      </c>
      <c r="X116" s="70">
        <f t="shared" si="51"/>
        <v>58.24</v>
      </c>
      <c r="Y116" s="77"/>
      <c r="Z116" s="77"/>
      <c r="AA116" s="77"/>
      <c r="AB116" s="77"/>
      <c r="AC116" s="77"/>
      <c r="AD116" s="17">
        <v>0.4556</v>
      </c>
      <c r="AE116" s="19">
        <f t="shared" si="50"/>
        <v>0</v>
      </c>
      <c r="AF116" s="77">
        <f t="shared" si="39"/>
        <v>0</v>
      </c>
      <c r="AG116" s="77"/>
      <c r="AH116" s="77"/>
      <c r="AI116" s="77"/>
      <c r="AJ116" s="56">
        <f t="shared" si="55"/>
        <v>58.24</v>
      </c>
      <c r="AK116" s="69"/>
      <c r="AL116" s="69"/>
      <c r="AM116" s="95" t="s">
        <v>75</v>
      </c>
      <c r="AN116" s="95" t="s">
        <v>75</v>
      </c>
      <c r="AO116" s="94"/>
      <c r="AP116" s="94"/>
      <c r="AQ116" s="95"/>
      <c r="AR116" s="94">
        <f t="shared" si="38"/>
        <v>0</v>
      </c>
      <c r="AS116" s="97">
        <f t="shared" si="56"/>
        <v>58.24</v>
      </c>
      <c r="AT116" s="2">
        <f t="shared" si="57"/>
        <v>58.24</v>
      </c>
      <c r="AU116" s="2">
        <f t="shared" si="59"/>
        <v>58.24</v>
      </c>
      <c r="AV116" s="2">
        <f t="shared" si="58"/>
        <v>0</v>
      </c>
    </row>
    <row r="117" s="2" customFormat="1" ht="46" spans="1:48">
      <c r="A117" s="29">
        <v>116</v>
      </c>
      <c r="B117" s="27"/>
      <c r="C117" s="26" t="s">
        <v>404</v>
      </c>
      <c r="D117" s="27" t="s">
        <v>405</v>
      </c>
      <c r="E117" s="46" t="s">
        <v>406</v>
      </c>
      <c r="F117" s="45">
        <f>'[1]2021年度园区有效投入-技术改造'!$I117</f>
        <v>1712.19</v>
      </c>
      <c r="G117" s="26" t="s">
        <v>62</v>
      </c>
      <c r="H117" s="27">
        <v>0.8</v>
      </c>
      <c r="I117" s="57">
        <f t="shared" si="60"/>
        <v>62.09</v>
      </c>
      <c r="J117" s="57">
        <f t="shared" si="61"/>
        <v>62.09</v>
      </c>
      <c r="K117" s="58">
        <v>130396.32</v>
      </c>
      <c r="L117" s="59">
        <f t="shared" si="36"/>
        <v>0.0131306619696016</v>
      </c>
      <c r="M117" s="57">
        <f t="shared" si="52"/>
        <v>60.07</v>
      </c>
      <c r="N117" s="56">
        <f t="shared" si="53"/>
        <v>60.07</v>
      </c>
      <c r="O117" s="26" t="s">
        <v>69</v>
      </c>
      <c r="P117" s="63" t="s">
        <v>70</v>
      </c>
      <c r="Q117" s="63" t="s">
        <v>70</v>
      </c>
      <c r="R117" s="56"/>
      <c r="S117" s="57">
        <f t="shared" si="54"/>
        <v>0.6108</v>
      </c>
      <c r="T117" s="56" t="str">
        <f t="shared" si="37"/>
        <v>是</v>
      </c>
      <c r="U117" s="69">
        <v>4716</v>
      </c>
      <c r="V117" s="70">
        <v>1</v>
      </c>
      <c r="W117" s="69">
        <v>1</v>
      </c>
      <c r="X117" s="70">
        <f t="shared" si="51"/>
        <v>111.06</v>
      </c>
      <c r="Y117" s="77" t="e">
        <f>VLOOKUP(C117,#REF!,9,FALSE)</f>
        <v>#REF!</v>
      </c>
      <c r="Z117" s="77" t="e">
        <f>VLOOKUP($C117,#REF!,3,FALSE)</f>
        <v>#REF!</v>
      </c>
      <c r="AA117" s="78" t="e">
        <f>VLOOKUP($C117,#REF!,4,FALSE)*0.8</f>
        <v>#REF!</v>
      </c>
      <c r="AB117" s="78" t="e">
        <f>VLOOKUP($C117,#REF!,5,FALSE)</f>
        <v>#REF!</v>
      </c>
      <c r="AC117" s="86" t="e">
        <f>VLOOKUP($C117,#REF!,6,FALSE)</f>
        <v>#REF!</v>
      </c>
      <c r="AD117" s="17">
        <v>0.4556</v>
      </c>
      <c r="AE117" s="19" t="e">
        <f t="shared" si="50"/>
        <v>#REF!</v>
      </c>
      <c r="AF117" s="77" t="e">
        <f t="shared" si="39"/>
        <v>#REF!</v>
      </c>
      <c r="AG117" s="77"/>
      <c r="AH117" s="77"/>
      <c r="AI117" s="77"/>
      <c r="AJ117" s="56" t="e">
        <f t="shared" si="55"/>
        <v>#REF!</v>
      </c>
      <c r="AK117" s="69"/>
      <c r="AL117" s="69"/>
      <c r="AM117" s="95" t="s">
        <v>75</v>
      </c>
      <c r="AN117" s="95" t="s">
        <v>75</v>
      </c>
      <c r="AO117" s="94"/>
      <c r="AP117" s="94"/>
      <c r="AQ117" s="95"/>
      <c r="AR117" s="94">
        <f t="shared" si="38"/>
        <v>0</v>
      </c>
      <c r="AS117" s="97" t="e">
        <f t="shared" si="56"/>
        <v>#REF!</v>
      </c>
      <c r="AT117" s="2" t="e">
        <f t="shared" si="57"/>
        <v>#REF!</v>
      </c>
      <c r="AU117" s="2" t="e">
        <f t="shared" si="59"/>
        <v>#REF!</v>
      </c>
      <c r="AV117" s="2" t="e">
        <f t="shared" si="58"/>
        <v>#REF!</v>
      </c>
    </row>
    <row r="118" s="2" customFormat="1" ht="46" spans="1:48">
      <c r="A118" s="29">
        <v>117</v>
      </c>
      <c r="B118" s="27"/>
      <c r="C118" s="26" t="s">
        <v>407</v>
      </c>
      <c r="D118" s="27" t="s">
        <v>408</v>
      </c>
      <c r="E118" s="46" t="s">
        <v>409</v>
      </c>
      <c r="F118" s="45">
        <f>'[1]2021年度园区有效投入-技术改造'!$I118</f>
        <v>2077.71</v>
      </c>
      <c r="G118" s="26" t="s">
        <v>90</v>
      </c>
      <c r="H118" s="27">
        <v>0.6</v>
      </c>
      <c r="I118" s="57">
        <f t="shared" si="60"/>
        <v>62.6</v>
      </c>
      <c r="J118" s="57">
        <f t="shared" si="61"/>
        <v>62.6</v>
      </c>
      <c r="K118" s="58">
        <v>136.21</v>
      </c>
      <c r="L118" s="59">
        <f t="shared" si="36"/>
        <v>1</v>
      </c>
      <c r="M118" s="57">
        <f t="shared" si="52"/>
        <v>65.93</v>
      </c>
      <c r="N118" s="56">
        <f t="shared" si="53"/>
        <v>65.93</v>
      </c>
      <c r="O118" s="26" t="s">
        <v>69</v>
      </c>
      <c r="P118" s="63" t="s">
        <v>70</v>
      </c>
      <c r="Q118" s="63" t="s">
        <v>70</v>
      </c>
      <c r="R118" s="56"/>
      <c r="S118" s="57">
        <f t="shared" si="54"/>
        <v>0.6427</v>
      </c>
      <c r="T118" s="56" t="str">
        <f t="shared" si="37"/>
        <v>是</v>
      </c>
      <c r="U118" s="69">
        <v>6403</v>
      </c>
      <c r="V118" s="70">
        <v>1</v>
      </c>
      <c r="W118" s="69">
        <v>1</v>
      </c>
      <c r="X118" s="70">
        <f t="shared" si="51"/>
        <v>131.76</v>
      </c>
      <c r="Y118" s="77"/>
      <c r="Z118" s="77"/>
      <c r="AA118" s="77"/>
      <c r="AB118" s="77"/>
      <c r="AC118" s="77"/>
      <c r="AD118" s="17">
        <v>0.4556</v>
      </c>
      <c r="AE118" s="19">
        <f t="shared" si="50"/>
        <v>0</v>
      </c>
      <c r="AF118" s="77">
        <f t="shared" si="39"/>
        <v>0</v>
      </c>
      <c r="AG118" s="77"/>
      <c r="AH118" s="77"/>
      <c r="AI118" s="77"/>
      <c r="AJ118" s="56">
        <f t="shared" si="55"/>
        <v>131.76</v>
      </c>
      <c r="AK118" s="69"/>
      <c r="AL118" s="69"/>
      <c r="AM118" s="95" t="s">
        <v>75</v>
      </c>
      <c r="AN118" s="95" t="s">
        <v>75</v>
      </c>
      <c r="AO118" s="94"/>
      <c r="AP118" s="94"/>
      <c r="AQ118" s="95"/>
      <c r="AR118" s="94">
        <f t="shared" si="38"/>
        <v>0</v>
      </c>
      <c r="AS118" s="97">
        <f t="shared" si="56"/>
        <v>131.76</v>
      </c>
      <c r="AT118" s="2">
        <f t="shared" si="57"/>
        <v>131.76</v>
      </c>
      <c r="AU118" s="2">
        <f t="shared" si="59"/>
        <v>131.76</v>
      </c>
      <c r="AV118" s="2">
        <f t="shared" si="58"/>
        <v>0</v>
      </c>
    </row>
    <row r="119" s="2" customFormat="1" ht="46" spans="1:48">
      <c r="A119" s="29">
        <v>118</v>
      </c>
      <c r="B119" s="27"/>
      <c r="C119" s="26" t="s">
        <v>410</v>
      </c>
      <c r="D119" s="27" t="s">
        <v>411</v>
      </c>
      <c r="E119" s="46" t="s">
        <v>412</v>
      </c>
      <c r="F119" s="45">
        <f>'[1]2021年度园区有效投入-技术改造'!$I119</f>
        <v>1167.07</v>
      </c>
      <c r="G119" s="26" t="s">
        <v>62</v>
      </c>
      <c r="H119" s="27">
        <v>0.8</v>
      </c>
      <c r="I119" s="57">
        <f t="shared" si="60"/>
        <v>61.34</v>
      </c>
      <c r="J119" s="57">
        <f t="shared" si="61"/>
        <v>61.34</v>
      </c>
      <c r="K119" s="58">
        <v>34769.35</v>
      </c>
      <c r="L119" s="59">
        <f t="shared" si="36"/>
        <v>0.0335660574615286</v>
      </c>
      <c r="M119" s="57">
        <f t="shared" si="52"/>
        <v>60.19</v>
      </c>
      <c r="N119" s="56">
        <f t="shared" si="53"/>
        <v>60.19</v>
      </c>
      <c r="O119" s="26" t="s">
        <v>69</v>
      </c>
      <c r="P119" s="63" t="s">
        <v>70</v>
      </c>
      <c r="Q119" s="63" t="s">
        <v>70</v>
      </c>
      <c r="R119" s="56"/>
      <c r="S119" s="57">
        <f t="shared" si="54"/>
        <v>0.6077</v>
      </c>
      <c r="T119" s="56" t="str">
        <f t="shared" si="37"/>
        <v>是</v>
      </c>
      <c r="U119" s="69" t="s">
        <v>79</v>
      </c>
      <c r="V119" s="70">
        <v>0.8</v>
      </c>
      <c r="W119" s="69">
        <v>1</v>
      </c>
      <c r="X119" s="70">
        <f t="shared" si="51"/>
        <v>60.33</v>
      </c>
      <c r="Y119" s="77"/>
      <c r="Z119" s="77"/>
      <c r="AA119" s="77"/>
      <c r="AB119" s="77"/>
      <c r="AC119" s="77"/>
      <c r="AD119" s="17">
        <v>0.4556</v>
      </c>
      <c r="AE119" s="19">
        <f t="shared" si="50"/>
        <v>0</v>
      </c>
      <c r="AF119" s="77">
        <f t="shared" si="39"/>
        <v>0</v>
      </c>
      <c r="AG119" s="77"/>
      <c r="AH119" s="77"/>
      <c r="AI119" s="77"/>
      <c r="AJ119" s="56">
        <f t="shared" si="55"/>
        <v>60.33</v>
      </c>
      <c r="AK119" s="69"/>
      <c r="AL119" s="69"/>
      <c r="AM119" s="95" t="s">
        <v>75</v>
      </c>
      <c r="AN119" s="95" t="s">
        <v>75</v>
      </c>
      <c r="AO119" s="94"/>
      <c r="AP119" s="94"/>
      <c r="AQ119" s="95"/>
      <c r="AR119" s="94">
        <f t="shared" si="38"/>
        <v>0</v>
      </c>
      <c r="AS119" s="97">
        <f t="shared" si="56"/>
        <v>60.33</v>
      </c>
      <c r="AT119" s="2">
        <f t="shared" si="57"/>
        <v>60.33</v>
      </c>
      <c r="AU119" s="2">
        <f t="shared" si="59"/>
        <v>60.33</v>
      </c>
      <c r="AV119" s="2">
        <f t="shared" si="58"/>
        <v>0</v>
      </c>
    </row>
    <row r="120" s="2" customFormat="1" ht="31" spans="1:48">
      <c r="A120" s="29">
        <v>119</v>
      </c>
      <c r="B120" s="27"/>
      <c r="C120" s="26" t="s">
        <v>413</v>
      </c>
      <c r="D120" s="27" t="s">
        <v>414</v>
      </c>
      <c r="E120" s="46" t="s">
        <v>415</v>
      </c>
      <c r="F120" s="45">
        <f>'[1]2021年度园区有效投入-技术改造'!$I120</f>
        <v>22596.16</v>
      </c>
      <c r="G120" s="26" t="s">
        <v>62</v>
      </c>
      <c r="H120" s="27">
        <v>0.8</v>
      </c>
      <c r="I120" s="57">
        <f t="shared" si="60"/>
        <v>91.05</v>
      </c>
      <c r="J120" s="57">
        <f t="shared" si="61"/>
        <v>91.05</v>
      </c>
      <c r="K120" s="58">
        <v>767348.13</v>
      </c>
      <c r="L120" s="59">
        <f t="shared" si="36"/>
        <v>0.0294470776907999</v>
      </c>
      <c r="M120" s="57">
        <f t="shared" si="52"/>
        <v>60.16</v>
      </c>
      <c r="N120" s="56">
        <f t="shared" si="53"/>
        <v>60.16</v>
      </c>
      <c r="O120" s="26" t="s">
        <v>69</v>
      </c>
      <c r="P120" s="63" t="s">
        <v>70</v>
      </c>
      <c r="Q120" s="63" t="s">
        <v>70</v>
      </c>
      <c r="R120" s="56"/>
      <c r="S120" s="57">
        <f t="shared" si="54"/>
        <v>0.7561</v>
      </c>
      <c r="T120" s="56" t="str">
        <f t="shared" si="37"/>
        <v>是</v>
      </c>
      <c r="U120" s="69">
        <v>28195</v>
      </c>
      <c r="V120" s="70">
        <v>1</v>
      </c>
      <c r="W120" s="69">
        <v>1</v>
      </c>
      <c r="X120" s="70">
        <f t="shared" si="51"/>
        <v>1000</v>
      </c>
      <c r="Y120" s="77"/>
      <c r="Z120" s="77"/>
      <c r="AA120" s="77"/>
      <c r="AB120" s="77"/>
      <c r="AC120" s="77"/>
      <c r="AD120" s="17">
        <v>0.4556</v>
      </c>
      <c r="AE120" s="19">
        <f t="shared" si="50"/>
        <v>0</v>
      </c>
      <c r="AF120" s="77">
        <f t="shared" si="39"/>
        <v>0</v>
      </c>
      <c r="AG120" s="77"/>
      <c r="AH120" s="77"/>
      <c r="AI120" s="77"/>
      <c r="AJ120" s="56">
        <f t="shared" si="55"/>
        <v>1000</v>
      </c>
      <c r="AK120" s="69"/>
      <c r="AL120" s="69"/>
      <c r="AM120" s="95">
        <v>372.8</v>
      </c>
      <c r="AN120" s="95">
        <v>14</v>
      </c>
      <c r="AO120" s="94"/>
      <c r="AP120" s="94"/>
      <c r="AQ120" s="95"/>
      <c r="AR120" s="94">
        <f t="shared" si="38"/>
        <v>386.8</v>
      </c>
      <c r="AS120" s="97">
        <f t="shared" si="56"/>
        <v>613.2</v>
      </c>
      <c r="AT120" s="2">
        <f t="shared" si="57"/>
        <v>1000</v>
      </c>
      <c r="AU120" s="2">
        <f t="shared" si="59"/>
        <v>613.2</v>
      </c>
      <c r="AV120" s="2">
        <f t="shared" si="58"/>
        <v>0</v>
      </c>
    </row>
    <row r="121" s="2" customFormat="1" ht="61" spans="1:48">
      <c r="A121" s="29">
        <v>120</v>
      </c>
      <c r="B121" s="27"/>
      <c r="C121" s="26" t="s">
        <v>416</v>
      </c>
      <c r="D121" s="27" t="s">
        <v>417</v>
      </c>
      <c r="E121" s="46" t="s">
        <v>418</v>
      </c>
      <c r="F121" s="45">
        <f>'[1]2021年度园区有效投入-技术改造'!$I121</f>
        <v>227.23</v>
      </c>
      <c r="G121" s="26" t="s">
        <v>62</v>
      </c>
      <c r="H121" s="27">
        <v>0.8</v>
      </c>
      <c r="I121" s="57">
        <f t="shared" si="60"/>
        <v>60.03</v>
      </c>
      <c r="J121" s="57">
        <f t="shared" si="61"/>
        <v>60.03</v>
      </c>
      <c r="K121" s="58">
        <v>787.06</v>
      </c>
      <c r="L121" s="59">
        <f t="shared" si="36"/>
        <v>0.288707341244632</v>
      </c>
      <c r="M121" s="57">
        <f t="shared" si="52"/>
        <v>61.71</v>
      </c>
      <c r="N121" s="56">
        <f t="shared" si="53"/>
        <v>61.71</v>
      </c>
      <c r="O121" s="26" t="s">
        <v>69</v>
      </c>
      <c r="P121" s="63" t="s">
        <v>70</v>
      </c>
      <c r="Q121" s="63" t="s">
        <v>70</v>
      </c>
      <c r="R121" s="56"/>
      <c r="S121" s="57">
        <f t="shared" si="54"/>
        <v>0.6087</v>
      </c>
      <c r="T121" s="56" t="str">
        <f t="shared" si="37"/>
        <v>否</v>
      </c>
      <c r="U121" s="69" t="s">
        <v>79</v>
      </c>
      <c r="V121" s="70">
        <v>1</v>
      </c>
      <c r="W121" s="69">
        <v>1</v>
      </c>
      <c r="X121" s="70">
        <f t="shared" si="51"/>
        <v>14.7</v>
      </c>
      <c r="Y121" s="77"/>
      <c r="Z121" s="77"/>
      <c r="AA121" s="77"/>
      <c r="AB121" s="77"/>
      <c r="AC121" s="77"/>
      <c r="AD121" s="17">
        <v>0.4556</v>
      </c>
      <c r="AE121" s="19">
        <f t="shared" si="50"/>
        <v>0</v>
      </c>
      <c r="AF121" s="77">
        <f t="shared" si="39"/>
        <v>0</v>
      </c>
      <c r="AG121" s="77"/>
      <c r="AH121" s="77"/>
      <c r="AI121" s="77"/>
      <c r="AJ121" s="56">
        <f t="shared" si="55"/>
        <v>14.7</v>
      </c>
      <c r="AK121" s="69"/>
      <c r="AL121" s="69"/>
      <c r="AM121" s="95" t="s">
        <v>75</v>
      </c>
      <c r="AN121" s="95" t="s">
        <v>75</v>
      </c>
      <c r="AO121" s="94"/>
      <c r="AP121" s="94"/>
      <c r="AQ121" s="95"/>
      <c r="AR121" s="94">
        <f t="shared" si="38"/>
        <v>0</v>
      </c>
      <c r="AS121" s="97">
        <f t="shared" si="56"/>
        <v>14.7</v>
      </c>
      <c r="AT121" s="2">
        <f t="shared" si="57"/>
        <v>14.7</v>
      </c>
      <c r="AU121" s="2">
        <f t="shared" si="59"/>
        <v>14.7</v>
      </c>
      <c r="AV121" s="2">
        <f t="shared" si="58"/>
        <v>0</v>
      </c>
    </row>
    <row r="122" s="2" customFormat="1" ht="46" spans="1:48">
      <c r="A122" s="29">
        <v>121</v>
      </c>
      <c r="B122" s="27"/>
      <c r="C122" s="26" t="s">
        <v>419</v>
      </c>
      <c r="D122" s="27" t="s">
        <v>420</v>
      </c>
      <c r="E122" s="46" t="s">
        <v>421</v>
      </c>
      <c r="F122" s="45">
        <f>'[1]2021年度园区有效投入-技术改造'!$I122</f>
        <v>1044.26</v>
      </c>
      <c r="G122" s="26" t="s">
        <v>86</v>
      </c>
      <c r="H122" s="27">
        <v>0.7</v>
      </c>
      <c r="I122" s="57">
        <f t="shared" si="60"/>
        <v>61.17</v>
      </c>
      <c r="J122" s="57">
        <f t="shared" si="61"/>
        <v>61.17</v>
      </c>
      <c r="K122" s="58">
        <v>5276.04</v>
      </c>
      <c r="L122" s="59">
        <f t="shared" si="36"/>
        <v>0.197924958870668</v>
      </c>
      <c r="M122" s="57">
        <f t="shared" si="52"/>
        <v>61.17</v>
      </c>
      <c r="N122" s="56">
        <f t="shared" si="53"/>
        <v>61.17</v>
      </c>
      <c r="O122" s="26" t="s">
        <v>69</v>
      </c>
      <c r="P122" s="63" t="s">
        <v>70</v>
      </c>
      <c r="Q122" s="63" t="s">
        <v>70</v>
      </c>
      <c r="R122" s="56"/>
      <c r="S122" s="57">
        <f t="shared" si="54"/>
        <v>0.6117</v>
      </c>
      <c r="T122" s="56" t="str">
        <f t="shared" si="37"/>
        <v>是</v>
      </c>
      <c r="U122" s="69">
        <v>1031</v>
      </c>
      <c r="V122" s="70">
        <v>1</v>
      </c>
      <c r="W122" s="69">
        <v>1</v>
      </c>
      <c r="X122" s="70">
        <f t="shared" ref="X122:X154" si="62">ROUND(IF(F122*0.1*(H122*0.2+S122*0.8)*V122*W122&lt;1000,F122*0.1*(H122*0.2+S122*0.8)*V122*W122,1000),2)</f>
        <v>65.72</v>
      </c>
      <c r="Y122" s="77"/>
      <c r="Z122" s="77"/>
      <c r="AA122" s="77"/>
      <c r="AB122" s="77"/>
      <c r="AC122" s="77"/>
      <c r="AD122" s="17">
        <v>0.4556</v>
      </c>
      <c r="AE122" s="19">
        <f t="shared" si="50"/>
        <v>0</v>
      </c>
      <c r="AF122" s="77">
        <f t="shared" si="39"/>
        <v>0</v>
      </c>
      <c r="AG122" s="77"/>
      <c r="AH122" s="77"/>
      <c r="AI122" s="77"/>
      <c r="AJ122" s="56">
        <f t="shared" si="55"/>
        <v>65.72</v>
      </c>
      <c r="AK122" s="69"/>
      <c r="AL122" s="69"/>
      <c r="AM122" s="95" t="s">
        <v>75</v>
      </c>
      <c r="AN122" s="95" t="s">
        <v>75</v>
      </c>
      <c r="AO122" s="94"/>
      <c r="AP122" s="94"/>
      <c r="AQ122" s="95"/>
      <c r="AR122" s="94">
        <f t="shared" si="38"/>
        <v>0</v>
      </c>
      <c r="AS122" s="97">
        <f t="shared" si="56"/>
        <v>65.72</v>
      </c>
      <c r="AT122" s="2">
        <f t="shared" si="57"/>
        <v>65.72</v>
      </c>
      <c r="AU122" s="2">
        <f t="shared" si="59"/>
        <v>65.72</v>
      </c>
      <c r="AV122" s="2">
        <f t="shared" si="58"/>
        <v>0</v>
      </c>
    </row>
    <row r="123" s="2" customFormat="1" ht="61" spans="1:48">
      <c r="A123" s="29">
        <v>122</v>
      </c>
      <c r="B123" s="27"/>
      <c r="C123" s="26" t="s">
        <v>422</v>
      </c>
      <c r="D123" s="27" t="s">
        <v>423</v>
      </c>
      <c r="E123" s="46" t="s">
        <v>424</v>
      </c>
      <c r="F123" s="45">
        <f>'[1]2021年度园区有效投入-技术改造'!$I123</f>
        <v>654.1</v>
      </c>
      <c r="G123" s="26" t="s">
        <v>86</v>
      </c>
      <c r="H123" s="27">
        <v>0.7</v>
      </c>
      <c r="I123" s="57">
        <f t="shared" si="60"/>
        <v>60.63</v>
      </c>
      <c r="J123" s="57">
        <f t="shared" si="61"/>
        <v>60.63</v>
      </c>
      <c r="K123" s="58">
        <v>2172.83</v>
      </c>
      <c r="L123" s="59">
        <f t="shared" si="36"/>
        <v>0.301035976123305</v>
      </c>
      <c r="M123" s="57">
        <f t="shared" si="52"/>
        <v>61.78</v>
      </c>
      <c r="N123" s="56">
        <f t="shared" si="53"/>
        <v>61.78</v>
      </c>
      <c r="O123" s="26" t="s">
        <v>69</v>
      </c>
      <c r="P123" s="63" t="s">
        <v>70</v>
      </c>
      <c r="Q123" s="63" t="s">
        <v>70</v>
      </c>
      <c r="R123" s="56"/>
      <c r="S123" s="57">
        <f t="shared" si="54"/>
        <v>0.6121</v>
      </c>
      <c r="T123" s="56" t="str">
        <f t="shared" si="37"/>
        <v>是</v>
      </c>
      <c r="U123" s="69" t="s">
        <v>79</v>
      </c>
      <c r="V123" s="70">
        <v>0.8</v>
      </c>
      <c r="W123" s="69">
        <v>1</v>
      </c>
      <c r="X123" s="70">
        <f t="shared" si="62"/>
        <v>32.95</v>
      </c>
      <c r="Y123" s="77" t="e">
        <f>VLOOKUP(C123,#REF!,9,FALSE)</f>
        <v>#REF!</v>
      </c>
      <c r="Z123" s="77" t="e">
        <f>VLOOKUP($C123,#REF!,3,FALSE)</f>
        <v>#REF!</v>
      </c>
      <c r="AA123" s="78" t="e">
        <f>VLOOKUP($C123,#REF!,4,FALSE)*0.8</f>
        <v>#REF!</v>
      </c>
      <c r="AB123" s="78" t="e">
        <f>VLOOKUP($C123,#REF!,5,FALSE)</f>
        <v>#REF!</v>
      </c>
      <c r="AC123" s="86" t="e">
        <f>VLOOKUP($C123,#REF!,6,FALSE)</f>
        <v>#REF!</v>
      </c>
      <c r="AD123" s="17">
        <v>0.4556</v>
      </c>
      <c r="AE123" s="19" t="e">
        <f t="shared" si="50"/>
        <v>#REF!</v>
      </c>
      <c r="AF123" s="77" t="e">
        <f t="shared" si="39"/>
        <v>#REF!</v>
      </c>
      <c r="AG123" s="77"/>
      <c r="AH123" s="77"/>
      <c r="AI123" s="77"/>
      <c r="AJ123" s="56" t="e">
        <f t="shared" si="55"/>
        <v>#REF!</v>
      </c>
      <c r="AK123" s="69"/>
      <c r="AL123" s="69"/>
      <c r="AM123" s="95" t="s">
        <v>75</v>
      </c>
      <c r="AN123" s="95" t="s">
        <v>75</v>
      </c>
      <c r="AO123" s="94"/>
      <c r="AP123" s="94"/>
      <c r="AQ123" s="95"/>
      <c r="AR123" s="94">
        <f t="shared" si="38"/>
        <v>0</v>
      </c>
      <c r="AS123" s="97" t="e">
        <f t="shared" si="56"/>
        <v>#REF!</v>
      </c>
      <c r="AT123" s="2" t="e">
        <f t="shared" si="57"/>
        <v>#REF!</v>
      </c>
      <c r="AU123" s="2" t="e">
        <f t="shared" si="59"/>
        <v>#REF!</v>
      </c>
      <c r="AV123" s="2" t="e">
        <f t="shared" si="58"/>
        <v>#REF!</v>
      </c>
    </row>
    <row r="124" s="2" customFormat="1" ht="46" spans="1:48">
      <c r="A124" s="29">
        <v>123</v>
      </c>
      <c r="B124" s="27"/>
      <c r="C124" s="26" t="s">
        <v>425</v>
      </c>
      <c r="D124" s="27" t="s">
        <v>426</v>
      </c>
      <c r="E124" s="46" t="s">
        <v>427</v>
      </c>
      <c r="F124" s="45">
        <f>'[1]2021年度园区有效投入-技术改造'!$I124</f>
        <v>2044.59</v>
      </c>
      <c r="G124" s="26" t="s">
        <v>86</v>
      </c>
      <c r="H124" s="27">
        <v>0.7</v>
      </c>
      <c r="I124" s="57">
        <f t="shared" si="60"/>
        <v>62.55</v>
      </c>
      <c r="J124" s="57">
        <f t="shared" si="61"/>
        <v>62.55</v>
      </c>
      <c r="K124" s="58">
        <v>41717</v>
      </c>
      <c r="L124" s="59">
        <f t="shared" si="36"/>
        <v>0.0490109547666419</v>
      </c>
      <c r="M124" s="57">
        <f t="shared" si="52"/>
        <v>60.28</v>
      </c>
      <c r="N124" s="56">
        <f t="shared" si="53"/>
        <v>60.28</v>
      </c>
      <c r="O124" s="26" t="s">
        <v>69</v>
      </c>
      <c r="P124" s="63" t="s">
        <v>70</v>
      </c>
      <c r="Q124" s="63" t="s">
        <v>70</v>
      </c>
      <c r="R124" s="56"/>
      <c r="S124" s="57">
        <f t="shared" si="54"/>
        <v>0.6142</v>
      </c>
      <c r="T124" s="56" t="str">
        <f t="shared" si="37"/>
        <v>是</v>
      </c>
      <c r="U124" s="69" t="s">
        <v>79</v>
      </c>
      <c r="V124" s="70">
        <v>0.8</v>
      </c>
      <c r="W124" s="69">
        <v>1</v>
      </c>
      <c r="X124" s="70">
        <f t="shared" si="62"/>
        <v>103.27</v>
      </c>
      <c r="Y124" s="77" t="e">
        <f>VLOOKUP(C124,#REF!,9,FALSE)</f>
        <v>#REF!</v>
      </c>
      <c r="Z124" s="77" t="e">
        <f>VLOOKUP($C124,#REF!,3,FALSE)</f>
        <v>#REF!</v>
      </c>
      <c r="AA124" s="78" t="e">
        <f>VLOOKUP($C124,#REF!,4,FALSE)*0.8</f>
        <v>#REF!</v>
      </c>
      <c r="AB124" s="78" t="e">
        <f>VLOOKUP($C124,#REF!,5,FALSE)</f>
        <v>#REF!</v>
      </c>
      <c r="AC124" s="86" t="e">
        <f>VLOOKUP($C124,#REF!,6,FALSE)</f>
        <v>#REF!</v>
      </c>
      <c r="AD124" s="17">
        <v>0.4556</v>
      </c>
      <c r="AE124" s="19" t="e">
        <f t="shared" si="50"/>
        <v>#REF!</v>
      </c>
      <c r="AF124" s="77" t="e">
        <f t="shared" si="39"/>
        <v>#REF!</v>
      </c>
      <c r="AG124" s="77"/>
      <c r="AH124" s="77"/>
      <c r="AI124" s="77"/>
      <c r="AJ124" s="56" t="e">
        <f t="shared" si="55"/>
        <v>#REF!</v>
      </c>
      <c r="AK124" s="69"/>
      <c r="AL124" s="69"/>
      <c r="AM124" s="95" t="s">
        <v>75</v>
      </c>
      <c r="AN124" s="95" t="s">
        <v>75</v>
      </c>
      <c r="AO124" s="94"/>
      <c r="AP124" s="94"/>
      <c r="AQ124" s="95"/>
      <c r="AR124" s="94">
        <f t="shared" si="38"/>
        <v>0</v>
      </c>
      <c r="AS124" s="97" t="e">
        <f t="shared" si="56"/>
        <v>#REF!</v>
      </c>
      <c r="AT124" s="2" t="e">
        <f t="shared" si="57"/>
        <v>#REF!</v>
      </c>
      <c r="AU124" s="2" t="e">
        <f t="shared" si="59"/>
        <v>#REF!</v>
      </c>
      <c r="AV124" s="2" t="e">
        <f t="shared" si="58"/>
        <v>#REF!</v>
      </c>
    </row>
    <row r="125" s="2" customFormat="1" ht="76" spans="1:48">
      <c r="A125" s="29">
        <v>124</v>
      </c>
      <c r="B125" s="27"/>
      <c r="C125" s="26" t="s">
        <v>428</v>
      </c>
      <c r="D125" s="27" t="s">
        <v>429</v>
      </c>
      <c r="E125" s="46" t="s">
        <v>430</v>
      </c>
      <c r="F125" s="45">
        <f>'[1]2021年度园区有效投入-技术改造'!$I125</f>
        <v>862.97</v>
      </c>
      <c r="G125" s="26" t="s">
        <v>62</v>
      </c>
      <c r="H125" s="27">
        <v>0.8</v>
      </c>
      <c r="I125" s="57">
        <f t="shared" si="60"/>
        <v>60.91</v>
      </c>
      <c r="J125" s="57">
        <f t="shared" si="61"/>
        <v>60.91</v>
      </c>
      <c r="K125" s="58">
        <v>11014.66</v>
      </c>
      <c r="L125" s="59">
        <f t="shared" si="36"/>
        <v>0.07834740246181</v>
      </c>
      <c r="M125" s="57">
        <f t="shared" si="52"/>
        <v>60.45</v>
      </c>
      <c r="N125" s="56">
        <f t="shared" si="53"/>
        <v>60.45</v>
      </c>
      <c r="O125" s="26" t="s">
        <v>63</v>
      </c>
      <c r="P125" s="63">
        <v>4.5</v>
      </c>
      <c r="Q125" s="63" t="s">
        <v>64</v>
      </c>
      <c r="R125" s="56"/>
      <c r="S125" s="57">
        <f t="shared" si="54"/>
        <v>0.6068</v>
      </c>
      <c r="T125" s="56" t="str">
        <f t="shared" si="37"/>
        <v>是</v>
      </c>
      <c r="U125" s="69">
        <v>15397</v>
      </c>
      <c r="V125" s="70">
        <v>1</v>
      </c>
      <c r="W125" s="69">
        <v>1</v>
      </c>
      <c r="X125" s="70">
        <f t="shared" si="62"/>
        <v>55.7</v>
      </c>
      <c r="Y125" s="77"/>
      <c r="Z125" s="77"/>
      <c r="AA125" s="77"/>
      <c r="AB125" s="77"/>
      <c r="AC125" s="77"/>
      <c r="AD125" s="17">
        <v>0.4556</v>
      </c>
      <c r="AE125" s="19">
        <f t="shared" si="50"/>
        <v>0</v>
      </c>
      <c r="AF125" s="77">
        <f t="shared" si="39"/>
        <v>0</v>
      </c>
      <c r="AG125" s="77"/>
      <c r="AH125" s="77"/>
      <c r="AI125" s="77"/>
      <c r="AJ125" s="56">
        <f t="shared" si="55"/>
        <v>55.7</v>
      </c>
      <c r="AK125" s="69"/>
      <c r="AL125" s="69"/>
      <c r="AM125" s="95" t="s">
        <v>75</v>
      </c>
      <c r="AN125" s="95" t="s">
        <v>75</v>
      </c>
      <c r="AO125" s="94"/>
      <c r="AP125" s="94"/>
      <c r="AQ125" s="95"/>
      <c r="AR125" s="94">
        <f t="shared" si="38"/>
        <v>0</v>
      </c>
      <c r="AS125" s="97">
        <f t="shared" si="56"/>
        <v>55.7</v>
      </c>
      <c r="AT125" s="2">
        <f t="shared" si="57"/>
        <v>55.7</v>
      </c>
      <c r="AU125" s="2">
        <f t="shared" si="59"/>
        <v>55.7</v>
      </c>
      <c r="AV125" s="2">
        <f t="shared" si="58"/>
        <v>0</v>
      </c>
    </row>
    <row r="126" s="2" customFormat="1" ht="61" spans="1:48">
      <c r="A126" s="29">
        <v>125</v>
      </c>
      <c r="B126" s="27"/>
      <c r="C126" s="26" t="s">
        <v>431</v>
      </c>
      <c r="D126" s="27" t="s">
        <v>432</v>
      </c>
      <c r="E126" s="46" t="s">
        <v>433</v>
      </c>
      <c r="F126" s="45">
        <f>'[1]2021年度园区有效投入-技术改造'!$I126</f>
        <v>383.53</v>
      </c>
      <c r="G126" s="26" t="s">
        <v>86</v>
      </c>
      <c r="H126" s="27">
        <v>0.7</v>
      </c>
      <c r="I126" s="57">
        <f t="shared" si="60"/>
        <v>60.25</v>
      </c>
      <c r="J126" s="57">
        <f t="shared" si="61"/>
        <v>60.25</v>
      </c>
      <c r="K126" s="58">
        <v>449.76</v>
      </c>
      <c r="L126" s="59">
        <f t="shared" si="36"/>
        <v>0.852743685521167</v>
      </c>
      <c r="M126" s="57">
        <f t="shared" si="52"/>
        <v>65.06</v>
      </c>
      <c r="N126" s="56">
        <f t="shared" si="53"/>
        <v>65.06</v>
      </c>
      <c r="O126" s="26" t="s">
        <v>69</v>
      </c>
      <c r="P126" s="63" t="s">
        <v>70</v>
      </c>
      <c r="Q126" s="63" t="s">
        <v>70</v>
      </c>
      <c r="R126" s="56"/>
      <c r="S126" s="57">
        <f t="shared" si="54"/>
        <v>0.6266</v>
      </c>
      <c r="T126" s="56" t="str">
        <f t="shared" si="37"/>
        <v>否</v>
      </c>
      <c r="U126" s="69" t="s">
        <v>79</v>
      </c>
      <c r="V126" s="70">
        <v>1</v>
      </c>
      <c r="W126" s="69">
        <v>1</v>
      </c>
      <c r="X126" s="70">
        <f t="shared" si="62"/>
        <v>24.6</v>
      </c>
      <c r="Y126" s="77"/>
      <c r="Z126" s="77"/>
      <c r="AA126" s="77"/>
      <c r="AB126" s="77"/>
      <c r="AC126" s="77"/>
      <c r="AD126" s="17">
        <v>0.4556</v>
      </c>
      <c r="AE126" s="19">
        <f t="shared" si="50"/>
        <v>0</v>
      </c>
      <c r="AF126" s="77">
        <f t="shared" si="39"/>
        <v>0</v>
      </c>
      <c r="AG126" s="77"/>
      <c r="AH126" s="77"/>
      <c r="AI126" s="77"/>
      <c r="AJ126" s="56">
        <f t="shared" si="55"/>
        <v>24.6</v>
      </c>
      <c r="AK126" s="69"/>
      <c r="AL126" s="69"/>
      <c r="AM126" s="95" t="s">
        <v>75</v>
      </c>
      <c r="AN126" s="95" t="s">
        <v>75</v>
      </c>
      <c r="AO126" s="94"/>
      <c r="AP126" s="94"/>
      <c r="AQ126" s="95"/>
      <c r="AR126" s="94">
        <f t="shared" si="38"/>
        <v>0</v>
      </c>
      <c r="AS126" s="97">
        <f t="shared" si="56"/>
        <v>24.6</v>
      </c>
      <c r="AT126" s="2">
        <f t="shared" si="57"/>
        <v>24.6</v>
      </c>
      <c r="AU126" s="2">
        <f t="shared" si="59"/>
        <v>24.6</v>
      </c>
      <c r="AV126" s="2">
        <f t="shared" si="58"/>
        <v>0</v>
      </c>
    </row>
    <row r="127" s="2" customFormat="1" ht="31" spans="1:48">
      <c r="A127" s="29">
        <v>126</v>
      </c>
      <c r="B127" s="27"/>
      <c r="C127" s="26" t="s">
        <v>434</v>
      </c>
      <c r="D127" s="27" t="s">
        <v>435</v>
      </c>
      <c r="E127" s="46" t="s">
        <v>436</v>
      </c>
      <c r="F127" s="45">
        <f>'[1]2021年度园区有效投入-技术改造'!$I127</f>
        <v>1538.98</v>
      </c>
      <c r="G127" s="26" t="s">
        <v>62</v>
      </c>
      <c r="H127" s="27">
        <v>0.8</v>
      </c>
      <c r="I127" s="57">
        <f t="shared" si="60"/>
        <v>61.85</v>
      </c>
      <c r="J127" s="57">
        <f t="shared" si="61"/>
        <v>61.85</v>
      </c>
      <c r="K127" s="58">
        <v>43600.62</v>
      </c>
      <c r="L127" s="59">
        <f t="shared" si="36"/>
        <v>0.035297204489294</v>
      </c>
      <c r="M127" s="57">
        <f t="shared" si="52"/>
        <v>60.2</v>
      </c>
      <c r="N127" s="56">
        <f t="shared" si="53"/>
        <v>60.2</v>
      </c>
      <c r="O127" s="26" t="s">
        <v>69</v>
      </c>
      <c r="P127" s="63" t="s">
        <v>70</v>
      </c>
      <c r="Q127" s="63" t="s">
        <v>70</v>
      </c>
      <c r="R127" s="56"/>
      <c r="S127" s="57">
        <f t="shared" si="54"/>
        <v>0.6103</v>
      </c>
      <c r="T127" s="56" t="str">
        <f t="shared" si="37"/>
        <v>是</v>
      </c>
      <c r="U127" s="69">
        <v>3090</v>
      </c>
      <c r="V127" s="70">
        <v>1</v>
      </c>
      <c r="W127" s="69">
        <v>1</v>
      </c>
      <c r="X127" s="70">
        <f t="shared" si="62"/>
        <v>99.76</v>
      </c>
      <c r="Y127" s="77" t="e">
        <f>VLOOKUP(C127,#REF!,9,FALSE)</f>
        <v>#REF!</v>
      </c>
      <c r="Z127" s="77" t="e">
        <f>VLOOKUP($C127,#REF!,3,FALSE)</f>
        <v>#REF!</v>
      </c>
      <c r="AA127" s="78" t="e">
        <f>VLOOKUP($C127,#REF!,4,FALSE)*0.8</f>
        <v>#REF!</v>
      </c>
      <c r="AB127" s="78" t="e">
        <f>VLOOKUP($C127,#REF!,5,FALSE)</f>
        <v>#REF!</v>
      </c>
      <c r="AC127" s="86" t="e">
        <f>VLOOKUP($C127,#REF!,6,FALSE)</f>
        <v>#REF!</v>
      </c>
      <c r="AD127" s="17">
        <v>0.4556</v>
      </c>
      <c r="AE127" s="19" t="e">
        <f t="shared" si="50"/>
        <v>#REF!</v>
      </c>
      <c r="AF127" s="77" t="e">
        <f t="shared" si="39"/>
        <v>#REF!</v>
      </c>
      <c r="AG127" s="77"/>
      <c r="AH127" s="77"/>
      <c r="AI127" s="77"/>
      <c r="AJ127" s="56" t="e">
        <f t="shared" si="55"/>
        <v>#REF!</v>
      </c>
      <c r="AK127" s="69"/>
      <c r="AL127" s="69"/>
      <c r="AM127" s="95" t="s">
        <v>75</v>
      </c>
      <c r="AN127" s="95" t="s">
        <v>75</v>
      </c>
      <c r="AO127" s="94"/>
      <c r="AP127" s="94"/>
      <c r="AQ127" s="95"/>
      <c r="AR127" s="94">
        <f t="shared" si="38"/>
        <v>0</v>
      </c>
      <c r="AS127" s="97" t="e">
        <f t="shared" si="56"/>
        <v>#REF!</v>
      </c>
      <c r="AT127" s="2" t="e">
        <f t="shared" si="57"/>
        <v>#REF!</v>
      </c>
      <c r="AU127" s="2" t="e">
        <f t="shared" si="59"/>
        <v>#REF!</v>
      </c>
      <c r="AV127" s="2" t="e">
        <f t="shared" si="58"/>
        <v>#REF!</v>
      </c>
    </row>
    <row r="128" s="2" customFormat="1" ht="76" spans="1:48">
      <c r="A128" s="29">
        <v>127</v>
      </c>
      <c r="B128" s="27"/>
      <c r="C128" s="26" t="s">
        <v>437</v>
      </c>
      <c r="D128" s="27" t="s">
        <v>438</v>
      </c>
      <c r="E128" s="46" t="s">
        <v>439</v>
      </c>
      <c r="F128" s="45">
        <f>'[1]2021年度园区有效投入-技术改造'!$I128</f>
        <v>1414.74</v>
      </c>
      <c r="G128" s="26" t="s">
        <v>86</v>
      </c>
      <c r="H128" s="27">
        <v>0.7</v>
      </c>
      <c r="I128" s="57">
        <f t="shared" si="60"/>
        <v>61.68</v>
      </c>
      <c r="J128" s="57">
        <f t="shared" si="61"/>
        <v>61.68</v>
      </c>
      <c r="K128" s="58">
        <v>2286.46</v>
      </c>
      <c r="L128" s="59">
        <f t="shared" si="36"/>
        <v>0.618746883829151</v>
      </c>
      <c r="M128" s="57">
        <f t="shared" si="52"/>
        <v>63.67</v>
      </c>
      <c r="N128" s="56">
        <f t="shared" si="53"/>
        <v>63.67</v>
      </c>
      <c r="O128" s="26" t="s">
        <v>69</v>
      </c>
      <c r="P128" s="63" t="s">
        <v>70</v>
      </c>
      <c r="Q128" s="63" t="s">
        <v>70</v>
      </c>
      <c r="R128" s="56"/>
      <c r="S128" s="57">
        <f t="shared" si="54"/>
        <v>0.6268</v>
      </c>
      <c r="T128" s="56" t="str">
        <f t="shared" si="37"/>
        <v>是</v>
      </c>
      <c r="U128" s="69" t="s">
        <v>79</v>
      </c>
      <c r="V128" s="70">
        <v>0.8</v>
      </c>
      <c r="W128" s="69">
        <v>1</v>
      </c>
      <c r="X128" s="70">
        <f t="shared" si="62"/>
        <v>72.6</v>
      </c>
      <c r="Y128" s="77"/>
      <c r="Z128" s="77"/>
      <c r="AA128" s="77"/>
      <c r="AB128" s="77"/>
      <c r="AC128" s="77"/>
      <c r="AD128" s="17">
        <v>0.4556</v>
      </c>
      <c r="AE128" s="19">
        <f t="shared" si="50"/>
        <v>0</v>
      </c>
      <c r="AF128" s="77">
        <f t="shared" si="39"/>
        <v>0</v>
      </c>
      <c r="AG128" s="77"/>
      <c r="AH128" s="77"/>
      <c r="AI128" s="77"/>
      <c r="AJ128" s="56">
        <f t="shared" si="55"/>
        <v>72.6</v>
      </c>
      <c r="AK128" s="69"/>
      <c r="AL128" s="69"/>
      <c r="AM128" s="95" t="s">
        <v>75</v>
      </c>
      <c r="AN128" s="95" t="s">
        <v>75</v>
      </c>
      <c r="AO128" s="94"/>
      <c r="AP128" s="94"/>
      <c r="AQ128" s="95"/>
      <c r="AR128" s="94">
        <f t="shared" si="38"/>
        <v>0</v>
      </c>
      <c r="AS128" s="97">
        <f t="shared" si="56"/>
        <v>72.6</v>
      </c>
      <c r="AT128" s="2">
        <f t="shared" si="57"/>
        <v>72.6</v>
      </c>
      <c r="AU128" s="2">
        <f t="shared" si="59"/>
        <v>72.6</v>
      </c>
      <c r="AV128" s="2">
        <f t="shared" si="58"/>
        <v>0</v>
      </c>
    </row>
    <row r="129" s="2" customFormat="1" ht="46" spans="1:48">
      <c r="A129" s="29">
        <v>128</v>
      </c>
      <c r="B129" s="27"/>
      <c r="C129" s="26" t="s">
        <v>440</v>
      </c>
      <c r="D129" s="27" t="s">
        <v>441</v>
      </c>
      <c r="E129" s="46" t="s">
        <v>442</v>
      </c>
      <c r="F129" s="45">
        <f>'[1]2021年度园区有效投入-技术改造'!$I129</f>
        <v>928.55</v>
      </c>
      <c r="G129" s="26" t="s">
        <v>62</v>
      </c>
      <c r="H129" s="27">
        <v>0.8</v>
      </c>
      <c r="I129" s="57">
        <f t="shared" si="60"/>
        <v>61.01</v>
      </c>
      <c r="J129" s="57">
        <f t="shared" si="61"/>
        <v>61.01</v>
      </c>
      <c r="K129" s="58">
        <v>56167.14</v>
      </c>
      <c r="L129" s="59">
        <f t="shared" si="36"/>
        <v>0.0165319081584001</v>
      </c>
      <c r="M129" s="57">
        <f t="shared" si="52"/>
        <v>60.09</v>
      </c>
      <c r="N129" s="56">
        <f t="shared" si="53"/>
        <v>60.09</v>
      </c>
      <c r="O129" s="26" t="s">
        <v>69</v>
      </c>
      <c r="P129" s="63" t="s">
        <v>70</v>
      </c>
      <c r="Q129" s="63" t="s">
        <v>70</v>
      </c>
      <c r="R129" s="56"/>
      <c r="S129" s="57">
        <f t="shared" si="54"/>
        <v>0.6055</v>
      </c>
      <c r="T129" s="56" t="str">
        <f t="shared" si="37"/>
        <v>是</v>
      </c>
      <c r="U129" s="69">
        <v>1236</v>
      </c>
      <c r="V129" s="70">
        <v>1</v>
      </c>
      <c r="W129" s="69">
        <v>1</v>
      </c>
      <c r="X129" s="70">
        <f t="shared" si="62"/>
        <v>59.84</v>
      </c>
      <c r="Y129" s="77" t="e">
        <f>VLOOKUP(C129,#REF!,9,FALSE)</f>
        <v>#REF!</v>
      </c>
      <c r="Z129" s="77" t="e">
        <f>VLOOKUP($C129,#REF!,3,FALSE)</f>
        <v>#REF!</v>
      </c>
      <c r="AA129" s="78" t="e">
        <f>VLOOKUP($C129,#REF!,4,FALSE)*0.8</f>
        <v>#REF!</v>
      </c>
      <c r="AB129" s="78" t="e">
        <f>VLOOKUP($C129,#REF!,5,FALSE)</f>
        <v>#REF!</v>
      </c>
      <c r="AC129" s="86" t="e">
        <f>VLOOKUP($C129,#REF!,6,FALSE)</f>
        <v>#REF!</v>
      </c>
      <c r="AD129" s="17">
        <v>0.4556</v>
      </c>
      <c r="AE129" s="19" t="e">
        <f t="shared" si="50"/>
        <v>#REF!</v>
      </c>
      <c r="AF129" s="77" t="e">
        <f t="shared" si="39"/>
        <v>#REF!</v>
      </c>
      <c r="AG129" s="77"/>
      <c r="AH129" s="77"/>
      <c r="AI129" s="77"/>
      <c r="AJ129" s="56" t="e">
        <f t="shared" si="55"/>
        <v>#REF!</v>
      </c>
      <c r="AK129" s="69"/>
      <c r="AL129" s="69"/>
      <c r="AM129" s="95" t="s">
        <v>75</v>
      </c>
      <c r="AN129" s="95" t="s">
        <v>75</v>
      </c>
      <c r="AO129" s="94"/>
      <c r="AP129" s="94"/>
      <c r="AQ129" s="95"/>
      <c r="AR129" s="94">
        <f t="shared" si="38"/>
        <v>0</v>
      </c>
      <c r="AS129" s="97" t="e">
        <f t="shared" si="56"/>
        <v>#REF!</v>
      </c>
      <c r="AT129" s="2" t="e">
        <f t="shared" si="57"/>
        <v>#REF!</v>
      </c>
      <c r="AU129" s="2" t="e">
        <f t="shared" si="59"/>
        <v>#REF!</v>
      </c>
      <c r="AV129" s="2" t="e">
        <f t="shared" si="58"/>
        <v>#REF!</v>
      </c>
    </row>
    <row r="130" s="2" customFormat="1" ht="46" spans="1:48">
      <c r="A130" s="29">
        <v>129</v>
      </c>
      <c r="B130" s="27"/>
      <c r="C130" s="26" t="s">
        <v>443</v>
      </c>
      <c r="D130" s="27" t="s">
        <v>444</v>
      </c>
      <c r="E130" s="46" t="s">
        <v>445</v>
      </c>
      <c r="F130" s="45">
        <f>'[1]2021年度园区有效投入-技术改造'!$I130</f>
        <v>1755.7</v>
      </c>
      <c r="G130" s="26" t="s">
        <v>86</v>
      </c>
      <c r="H130" s="27">
        <v>0.7</v>
      </c>
      <c r="I130" s="57">
        <f t="shared" si="60"/>
        <v>62.15</v>
      </c>
      <c r="J130" s="57">
        <f t="shared" si="61"/>
        <v>62.15</v>
      </c>
      <c r="K130" s="58">
        <v>17742.11</v>
      </c>
      <c r="L130" s="59">
        <f t="shared" si="36"/>
        <v>0.098956662989915</v>
      </c>
      <c r="M130" s="57">
        <f t="shared" si="52"/>
        <v>60.58</v>
      </c>
      <c r="N130" s="56">
        <f t="shared" si="53"/>
        <v>60.58</v>
      </c>
      <c r="O130" s="26" t="s">
        <v>69</v>
      </c>
      <c r="P130" s="63" t="s">
        <v>70</v>
      </c>
      <c r="Q130" s="63" t="s">
        <v>70</v>
      </c>
      <c r="R130" s="56"/>
      <c r="S130" s="57">
        <f t="shared" si="54"/>
        <v>0.6137</v>
      </c>
      <c r="T130" s="56" t="str">
        <f t="shared" si="37"/>
        <v>是</v>
      </c>
      <c r="U130" s="69" t="s">
        <v>79</v>
      </c>
      <c r="V130" s="70">
        <v>0.8</v>
      </c>
      <c r="W130" s="69">
        <v>1</v>
      </c>
      <c r="X130" s="70">
        <f t="shared" si="62"/>
        <v>88.62</v>
      </c>
      <c r="Y130" s="77"/>
      <c r="Z130" s="77"/>
      <c r="AA130" s="77"/>
      <c r="AB130" s="77"/>
      <c r="AC130" s="77"/>
      <c r="AD130" s="17">
        <v>0.4556</v>
      </c>
      <c r="AE130" s="19">
        <f t="shared" si="50"/>
        <v>0</v>
      </c>
      <c r="AF130" s="77">
        <f t="shared" si="39"/>
        <v>0</v>
      </c>
      <c r="AG130" s="77"/>
      <c r="AH130" s="77"/>
      <c r="AI130" s="77"/>
      <c r="AJ130" s="56">
        <f t="shared" si="55"/>
        <v>88.62</v>
      </c>
      <c r="AK130" s="69"/>
      <c r="AL130" s="69"/>
      <c r="AM130" s="95" t="s">
        <v>75</v>
      </c>
      <c r="AN130" s="95" t="s">
        <v>75</v>
      </c>
      <c r="AO130" s="94"/>
      <c r="AP130" s="94"/>
      <c r="AQ130" s="95"/>
      <c r="AR130" s="94">
        <f t="shared" si="38"/>
        <v>0</v>
      </c>
      <c r="AS130" s="97">
        <f t="shared" si="56"/>
        <v>88.62</v>
      </c>
      <c r="AT130" s="2">
        <f t="shared" si="57"/>
        <v>88.62</v>
      </c>
      <c r="AU130" s="2">
        <f t="shared" si="59"/>
        <v>88.62</v>
      </c>
      <c r="AV130" s="2">
        <f t="shared" si="58"/>
        <v>0</v>
      </c>
    </row>
    <row r="131" s="2" customFormat="1" ht="61" spans="1:48">
      <c r="A131" s="29">
        <v>131</v>
      </c>
      <c r="B131" s="27"/>
      <c r="C131" s="26" t="s">
        <v>446</v>
      </c>
      <c r="D131" s="27" t="s">
        <v>447</v>
      </c>
      <c r="E131" s="46" t="s">
        <v>448</v>
      </c>
      <c r="F131" s="45">
        <f>'[1]2021年度园区有效投入-技术改造'!$I132</f>
        <v>400.68</v>
      </c>
      <c r="G131" s="26" t="s">
        <v>90</v>
      </c>
      <c r="H131" s="27">
        <v>0.6</v>
      </c>
      <c r="I131" s="57">
        <f t="shared" si="60"/>
        <v>60.27</v>
      </c>
      <c r="J131" s="57">
        <f t="shared" si="61"/>
        <v>60.27</v>
      </c>
      <c r="K131" s="58">
        <v>548.84</v>
      </c>
      <c r="L131" s="59">
        <f t="shared" ref="L131:L158" si="63">IF(K131&gt;200,F131/K131,1)</f>
        <v>0.730048830260185</v>
      </c>
      <c r="M131" s="57">
        <f t="shared" si="52"/>
        <v>64.33</v>
      </c>
      <c r="N131" s="56">
        <f t="shared" si="53"/>
        <v>64.33</v>
      </c>
      <c r="O131" s="26" t="s">
        <v>69</v>
      </c>
      <c r="P131" s="63" t="s">
        <v>70</v>
      </c>
      <c r="Q131" s="63" t="s">
        <v>70</v>
      </c>
      <c r="R131" s="56"/>
      <c r="S131" s="57">
        <f t="shared" si="54"/>
        <v>0.623</v>
      </c>
      <c r="T131" s="56" t="str">
        <f t="shared" ref="T131:T158" si="64">IF(F131&gt;=500,"是","否")</f>
        <v>否</v>
      </c>
      <c r="U131" s="69" t="s">
        <v>79</v>
      </c>
      <c r="V131" s="70">
        <v>1</v>
      </c>
      <c r="W131" s="69">
        <v>1</v>
      </c>
      <c r="X131" s="70">
        <f t="shared" si="62"/>
        <v>24.78</v>
      </c>
      <c r="Y131" s="77"/>
      <c r="Z131" s="77"/>
      <c r="AA131" s="77"/>
      <c r="AB131" s="77"/>
      <c r="AC131" s="77"/>
      <c r="AD131" s="17">
        <v>0.4556</v>
      </c>
      <c r="AE131" s="19">
        <f t="shared" si="50"/>
        <v>0</v>
      </c>
      <c r="AF131" s="77">
        <f t="shared" si="39"/>
        <v>0</v>
      </c>
      <c r="AG131" s="77"/>
      <c r="AH131" s="77"/>
      <c r="AI131" s="77"/>
      <c r="AJ131" s="56">
        <f t="shared" si="55"/>
        <v>24.78</v>
      </c>
      <c r="AK131" s="69"/>
      <c r="AL131" s="69"/>
      <c r="AM131" s="95" t="s">
        <v>75</v>
      </c>
      <c r="AN131" s="95" t="s">
        <v>75</v>
      </c>
      <c r="AO131" s="94"/>
      <c r="AP131" s="94"/>
      <c r="AQ131" s="95"/>
      <c r="AR131" s="94">
        <f t="shared" ref="AR131:AR158" si="65">SUM(AK131:AQ131)</f>
        <v>0</v>
      </c>
      <c r="AS131" s="97">
        <f t="shared" si="56"/>
        <v>24.78</v>
      </c>
      <c r="AT131" s="2">
        <f t="shared" si="57"/>
        <v>24.78</v>
      </c>
      <c r="AU131" s="2">
        <f t="shared" si="59"/>
        <v>24.78</v>
      </c>
      <c r="AV131" s="2">
        <f t="shared" si="58"/>
        <v>0</v>
      </c>
    </row>
    <row r="132" s="2" customFormat="1" ht="46" spans="1:48">
      <c r="A132" s="29">
        <v>132</v>
      </c>
      <c r="B132" s="27"/>
      <c r="C132" s="26" t="s">
        <v>449</v>
      </c>
      <c r="D132" s="27" t="s">
        <v>450</v>
      </c>
      <c r="E132" s="46" t="s">
        <v>451</v>
      </c>
      <c r="F132" s="45">
        <f>'[1]2021年度园区有效投入-技术改造'!$I133</f>
        <v>203.22</v>
      </c>
      <c r="G132" s="26" t="s">
        <v>86</v>
      </c>
      <c r="H132" s="27">
        <v>0.7</v>
      </c>
      <c r="I132" s="57">
        <f t="shared" si="60"/>
        <v>60</v>
      </c>
      <c r="J132" s="57">
        <f t="shared" si="61"/>
        <v>60</v>
      </c>
      <c r="K132" s="58">
        <v>13736.8</v>
      </c>
      <c r="L132" s="59">
        <f t="shared" si="63"/>
        <v>0.014793838448547</v>
      </c>
      <c r="M132" s="57">
        <f t="shared" si="52"/>
        <v>60.08</v>
      </c>
      <c r="N132" s="56">
        <f t="shared" si="53"/>
        <v>60.08</v>
      </c>
      <c r="O132" s="26" t="s">
        <v>69</v>
      </c>
      <c r="P132" s="63" t="s">
        <v>70</v>
      </c>
      <c r="Q132" s="63" t="s">
        <v>70</v>
      </c>
      <c r="R132" s="56"/>
      <c r="S132" s="57">
        <f t="shared" si="54"/>
        <v>0.6004</v>
      </c>
      <c r="T132" s="56" t="str">
        <f t="shared" si="64"/>
        <v>否</v>
      </c>
      <c r="U132" s="69" t="s">
        <v>79</v>
      </c>
      <c r="V132" s="70">
        <v>1</v>
      </c>
      <c r="W132" s="69">
        <v>1</v>
      </c>
      <c r="X132" s="70">
        <f t="shared" si="62"/>
        <v>12.61</v>
      </c>
      <c r="Y132" s="77"/>
      <c r="Z132" s="77"/>
      <c r="AA132" s="77"/>
      <c r="AB132" s="77"/>
      <c r="AC132" s="77"/>
      <c r="AD132" s="17">
        <v>0.4556</v>
      </c>
      <c r="AE132" s="19">
        <f t="shared" si="50"/>
        <v>0</v>
      </c>
      <c r="AF132" s="77">
        <f t="shared" si="39"/>
        <v>0</v>
      </c>
      <c r="AG132" s="77"/>
      <c r="AH132" s="77"/>
      <c r="AI132" s="77"/>
      <c r="AJ132" s="56">
        <f t="shared" si="55"/>
        <v>12.61</v>
      </c>
      <c r="AK132" s="69"/>
      <c r="AL132" s="69"/>
      <c r="AM132" s="95" t="s">
        <v>75</v>
      </c>
      <c r="AN132" s="95" t="s">
        <v>75</v>
      </c>
      <c r="AO132" s="94"/>
      <c r="AP132" s="94"/>
      <c r="AQ132" s="95"/>
      <c r="AR132" s="94">
        <f t="shared" si="65"/>
        <v>0</v>
      </c>
      <c r="AS132" s="97">
        <f t="shared" si="56"/>
        <v>12.61</v>
      </c>
      <c r="AT132" s="2">
        <f t="shared" si="57"/>
        <v>12.61</v>
      </c>
      <c r="AU132" s="2">
        <f t="shared" si="59"/>
        <v>12.61</v>
      </c>
      <c r="AV132" s="2">
        <f t="shared" si="58"/>
        <v>0</v>
      </c>
    </row>
    <row r="133" s="2" customFormat="1" ht="61" spans="1:48">
      <c r="A133" s="29">
        <v>133</v>
      </c>
      <c r="B133" s="27"/>
      <c r="C133" s="26" t="s">
        <v>452</v>
      </c>
      <c r="D133" s="27" t="s">
        <v>453</v>
      </c>
      <c r="E133" s="46" t="s">
        <v>454</v>
      </c>
      <c r="F133" s="45">
        <f>'[1]2021年度园区有效投入-技术改造'!$I134</f>
        <v>789.67</v>
      </c>
      <c r="G133" s="26" t="s">
        <v>86</v>
      </c>
      <c r="H133" s="27">
        <v>0.7</v>
      </c>
      <c r="I133" s="57">
        <f t="shared" si="60"/>
        <v>60.81</v>
      </c>
      <c r="J133" s="57">
        <f t="shared" si="61"/>
        <v>60.81</v>
      </c>
      <c r="K133" s="58">
        <v>3585.41</v>
      </c>
      <c r="L133" s="59">
        <f t="shared" si="63"/>
        <v>0.220245383373171</v>
      </c>
      <c r="M133" s="57">
        <f t="shared" si="52"/>
        <v>61.3</v>
      </c>
      <c r="N133" s="56">
        <f t="shared" si="53"/>
        <v>61.3</v>
      </c>
      <c r="O133" s="26" t="s">
        <v>69</v>
      </c>
      <c r="P133" s="63" t="s">
        <v>70</v>
      </c>
      <c r="Q133" s="63" t="s">
        <v>70</v>
      </c>
      <c r="R133" s="56"/>
      <c r="S133" s="57">
        <f t="shared" si="54"/>
        <v>0.6106</v>
      </c>
      <c r="T133" s="56" t="str">
        <f t="shared" si="64"/>
        <v>是</v>
      </c>
      <c r="U133" s="69" t="s">
        <v>79</v>
      </c>
      <c r="V133" s="70">
        <v>0.8</v>
      </c>
      <c r="W133" s="69">
        <v>1</v>
      </c>
      <c r="X133" s="70">
        <f t="shared" si="62"/>
        <v>39.7</v>
      </c>
      <c r="Y133" s="77"/>
      <c r="Z133" s="77"/>
      <c r="AA133" s="77"/>
      <c r="AB133" s="77"/>
      <c r="AC133" s="77"/>
      <c r="AD133" s="17">
        <v>0.4556</v>
      </c>
      <c r="AE133" s="19">
        <f t="shared" si="50"/>
        <v>0</v>
      </c>
      <c r="AF133" s="77">
        <f t="shared" si="39"/>
        <v>0</v>
      </c>
      <c r="AG133" s="77"/>
      <c r="AH133" s="77"/>
      <c r="AI133" s="77"/>
      <c r="AJ133" s="56">
        <f t="shared" si="55"/>
        <v>39.7</v>
      </c>
      <c r="AK133" s="69"/>
      <c r="AL133" s="69"/>
      <c r="AM133" s="95" t="s">
        <v>75</v>
      </c>
      <c r="AN133" s="95" t="s">
        <v>75</v>
      </c>
      <c r="AO133" s="94"/>
      <c r="AP133" s="94"/>
      <c r="AQ133" s="95"/>
      <c r="AR133" s="94">
        <f t="shared" si="65"/>
        <v>0</v>
      </c>
      <c r="AS133" s="97">
        <f t="shared" si="56"/>
        <v>39.7</v>
      </c>
      <c r="AT133" s="2">
        <f t="shared" si="57"/>
        <v>39.7</v>
      </c>
      <c r="AU133" s="2">
        <f t="shared" si="59"/>
        <v>39.7</v>
      </c>
      <c r="AV133" s="2">
        <f t="shared" si="58"/>
        <v>0</v>
      </c>
    </row>
    <row r="134" s="2" customFormat="1" ht="46" spans="1:48">
      <c r="A134" s="29">
        <v>134</v>
      </c>
      <c r="B134" s="27"/>
      <c r="C134" s="26" t="s">
        <v>455</v>
      </c>
      <c r="D134" s="27" t="s">
        <v>456</v>
      </c>
      <c r="E134" s="46" t="s">
        <v>457</v>
      </c>
      <c r="F134" s="45">
        <f>'[1]2021年度园区有效投入-技术改造'!$I135</f>
        <v>597.91</v>
      </c>
      <c r="G134" s="26" t="s">
        <v>86</v>
      </c>
      <c r="H134" s="27">
        <v>0.7</v>
      </c>
      <c r="I134" s="57">
        <f t="shared" si="60"/>
        <v>60.55</v>
      </c>
      <c r="J134" s="57">
        <f t="shared" si="61"/>
        <v>60.55</v>
      </c>
      <c r="K134" s="58">
        <v>19365.84</v>
      </c>
      <c r="L134" s="59">
        <f t="shared" si="63"/>
        <v>0.0308744676192719</v>
      </c>
      <c r="M134" s="57">
        <f t="shared" ref="M134:M154" si="66">ROUND((L134*$L$162-$L$161)/($L$160*$L$162-$L$161)*100,2)</f>
        <v>60.17</v>
      </c>
      <c r="N134" s="56">
        <f t="shared" ref="N134:N154" si="67">M134</f>
        <v>60.17</v>
      </c>
      <c r="O134" s="26" t="s">
        <v>69</v>
      </c>
      <c r="P134" s="63" t="s">
        <v>70</v>
      </c>
      <c r="Q134" s="63" t="s">
        <v>70</v>
      </c>
      <c r="R134" s="56"/>
      <c r="S134" s="57">
        <f t="shared" si="54"/>
        <v>0.6036</v>
      </c>
      <c r="T134" s="56" t="str">
        <f t="shared" si="64"/>
        <v>是</v>
      </c>
      <c r="U134" s="69" t="s">
        <v>79</v>
      </c>
      <c r="V134" s="70">
        <v>0.8</v>
      </c>
      <c r="W134" s="69">
        <v>1</v>
      </c>
      <c r="X134" s="70">
        <f t="shared" si="62"/>
        <v>29.79</v>
      </c>
      <c r="Y134" s="77"/>
      <c r="Z134" s="77"/>
      <c r="AA134" s="77"/>
      <c r="AB134" s="77"/>
      <c r="AC134" s="77"/>
      <c r="AD134" s="17">
        <v>0.4556</v>
      </c>
      <c r="AE134" s="19">
        <f t="shared" si="50"/>
        <v>0</v>
      </c>
      <c r="AF134" s="77">
        <f t="shared" ref="AF134:AF154" si="68">ROUND(AD134*AE134,2)</f>
        <v>0</v>
      </c>
      <c r="AG134" s="77"/>
      <c r="AH134" s="77"/>
      <c r="AI134" s="77"/>
      <c r="AJ134" s="56">
        <f t="shared" si="55"/>
        <v>29.79</v>
      </c>
      <c r="AK134" s="69"/>
      <c r="AL134" s="69"/>
      <c r="AM134" s="95" t="s">
        <v>75</v>
      </c>
      <c r="AN134" s="95" t="s">
        <v>75</v>
      </c>
      <c r="AO134" s="94"/>
      <c r="AP134" s="94"/>
      <c r="AQ134" s="95"/>
      <c r="AR134" s="94">
        <f t="shared" si="65"/>
        <v>0</v>
      </c>
      <c r="AS134" s="97">
        <f t="shared" si="56"/>
        <v>29.79</v>
      </c>
      <c r="AT134" s="2">
        <f t="shared" si="57"/>
        <v>29.79</v>
      </c>
      <c r="AU134" s="2">
        <f t="shared" si="59"/>
        <v>29.79</v>
      </c>
      <c r="AV134" s="2">
        <f t="shared" si="58"/>
        <v>0</v>
      </c>
    </row>
    <row r="135" s="2" customFormat="1" ht="46" spans="1:48">
      <c r="A135" s="29">
        <v>135</v>
      </c>
      <c r="B135" s="27"/>
      <c r="C135" s="26" t="s">
        <v>458</v>
      </c>
      <c r="D135" s="27" t="s">
        <v>459</v>
      </c>
      <c r="E135" s="46" t="s">
        <v>460</v>
      </c>
      <c r="F135" s="45">
        <f>'[1]2021年度园区有效投入-技术改造'!$I136</f>
        <v>692.27</v>
      </c>
      <c r="G135" s="26" t="s">
        <v>62</v>
      </c>
      <c r="H135" s="27">
        <v>0.8</v>
      </c>
      <c r="I135" s="57">
        <f t="shared" si="60"/>
        <v>60.68</v>
      </c>
      <c r="J135" s="57">
        <f t="shared" si="61"/>
        <v>60.68</v>
      </c>
      <c r="K135" s="58">
        <v>33697.38</v>
      </c>
      <c r="L135" s="59">
        <f t="shared" si="63"/>
        <v>0.0205437336671278</v>
      </c>
      <c r="M135" s="57">
        <f t="shared" si="66"/>
        <v>60.11</v>
      </c>
      <c r="N135" s="56">
        <f t="shared" si="67"/>
        <v>60.11</v>
      </c>
      <c r="O135" s="26" t="s">
        <v>69</v>
      </c>
      <c r="P135" s="63" t="s">
        <v>70</v>
      </c>
      <c r="Q135" s="63" t="s">
        <v>70</v>
      </c>
      <c r="R135" s="56"/>
      <c r="S135" s="57">
        <f t="shared" ref="S135:S154" si="69">ROUND(J135*0.5+N135*0.5+R135,2)/100</f>
        <v>0.604</v>
      </c>
      <c r="T135" s="56" t="str">
        <f t="shared" si="64"/>
        <v>是</v>
      </c>
      <c r="U135" s="69">
        <v>1400</v>
      </c>
      <c r="V135" s="70">
        <v>1</v>
      </c>
      <c r="W135" s="69">
        <v>1</v>
      </c>
      <c r="X135" s="70">
        <f t="shared" si="62"/>
        <v>44.53</v>
      </c>
      <c r="Y135" s="77" t="e">
        <f>VLOOKUP(C135,#REF!,9,FALSE)</f>
        <v>#REF!</v>
      </c>
      <c r="Z135" s="77" t="e">
        <f>VLOOKUP($C135,#REF!,3,FALSE)</f>
        <v>#REF!</v>
      </c>
      <c r="AA135" s="78" t="e">
        <f>VLOOKUP($C135,#REF!,4,FALSE)*0.8</f>
        <v>#REF!</v>
      </c>
      <c r="AB135" s="78" t="e">
        <f>VLOOKUP($C135,#REF!,5,FALSE)</f>
        <v>#REF!</v>
      </c>
      <c r="AC135" s="86" t="e">
        <f>VLOOKUP($C135,#REF!,6,FALSE)</f>
        <v>#REF!</v>
      </c>
      <c r="AD135" s="17">
        <v>0.4556</v>
      </c>
      <c r="AE135" s="19" t="e">
        <f t="shared" si="50"/>
        <v>#REF!</v>
      </c>
      <c r="AF135" s="77" t="e">
        <f t="shared" si="68"/>
        <v>#REF!</v>
      </c>
      <c r="AG135" s="77"/>
      <c r="AH135" s="77"/>
      <c r="AI135" s="77"/>
      <c r="AJ135" s="56" t="e">
        <f t="shared" ref="AJ135:AJ154" si="70">IF(X135&gt;(1000-AF135-AI135),X135,X135+AF135+AI135)</f>
        <v>#REF!</v>
      </c>
      <c r="AK135" s="69"/>
      <c r="AL135" s="69"/>
      <c r="AM135" s="95" t="s">
        <v>75</v>
      </c>
      <c r="AN135" s="95" t="s">
        <v>75</v>
      </c>
      <c r="AO135" s="94"/>
      <c r="AP135" s="94"/>
      <c r="AQ135" s="95"/>
      <c r="AR135" s="94">
        <f t="shared" si="65"/>
        <v>0</v>
      </c>
      <c r="AS135" s="97" t="e">
        <f t="shared" ref="AS135:AS154" si="71">IF(AR135&gt;=AJ135,0,X135+AF135+AI135-AR135)</f>
        <v>#REF!</v>
      </c>
      <c r="AT135" s="2" t="e">
        <f t="shared" ref="AT135:AT154" si="72">IF(X135&gt;(1000-AF135-AI135),999999,X135+AF135+AI135)</f>
        <v>#REF!</v>
      </c>
      <c r="AU135" s="2" t="e">
        <f t="shared" si="59"/>
        <v>#REF!</v>
      </c>
      <c r="AV135" s="2" t="e">
        <f t="shared" ref="AV135:AV155" si="73">AS135-AU135</f>
        <v>#REF!</v>
      </c>
    </row>
    <row r="136" s="2" customFormat="1" ht="31" spans="1:48">
      <c r="A136" s="29">
        <v>136</v>
      </c>
      <c r="B136" s="27"/>
      <c r="C136" s="26" t="s">
        <v>461</v>
      </c>
      <c r="D136" s="27" t="s">
        <v>462</v>
      </c>
      <c r="E136" s="46" t="s">
        <v>463</v>
      </c>
      <c r="F136" s="45">
        <f>'[1]2021年度园区有效投入-技术改造'!$I137</f>
        <v>340.18</v>
      </c>
      <c r="G136" s="26" t="s">
        <v>62</v>
      </c>
      <c r="H136" s="27">
        <v>0.8</v>
      </c>
      <c r="I136" s="57">
        <f t="shared" si="60"/>
        <v>60.19</v>
      </c>
      <c r="J136" s="57">
        <f t="shared" si="61"/>
        <v>60.19</v>
      </c>
      <c r="K136" s="58">
        <v>9224.13</v>
      </c>
      <c r="L136" s="59">
        <f t="shared" si="63"/>
        <v>0.036879358812159</v>
      </c>
      <c r="M136" s="57">
        <f t="shared" si="66"/>
        <v>60.21</v>
      </c>
      <c r="N136" s="56">
        <f t="shared" si="67"/>
        <v>60.21</v>
      </c>
      <c r="O136" s="26" t="s">
        <v>69</v>
      </c>
      <c r="P136" s="63" t="s">
        <v>70</v>
      </c>
      <c r="Q136" s="63" t="s">
        <v>70</v>
      </c>
      <c r="R136" s="56"/>
      <c r="S136" s="57">
        <f t="shared" si="69"/>
        <v>0.602</v>
      </c>
      <c r="T136" s="56" t="str">
        <f t="shared" si="64"/>
        <v>否</v>
      </c>
      <c r="U136" s="69" t="s">
        <v>79</v>
      </c>
      <c r="V136" s="70">
        <v>1</v>
      </c>
      <c r="W136" s="69">
        <v>1</v>
      </c>
      <c r="X136" s="70">
        <f t="shared" si="62"/>
        <v>21.83</v>
      </c>
      <c r="Y136" s="77"/>
      <c r="Z136" s="77"/>
      <c r="AA136" s="77"/>
      <c r="AB136" s="77"/>
      <c r="AC136" s="77"/>
      <c r="AD136" s="17">
        <v>0.4556</v>
      </c>
      <c r="AE136" s="19">
        <f t="shared" si="50"/>
        <v>0</v>
      </c>
      <c r="AF136" s="77">
        <f t="shared" si="68"/>
        <v>0</v>
      </c>
      <c r="AG136" s="77"/>
      <c r="AH136" s="77"/>
      <c r="AI136" s="77"/>
      <c r="AJ136" s="56">
        <f t="shared" si="70"/>
        <v>21.83</v>
      </c>
      <c r="AK136" s="69"/>
      <c r="AL136" s="69"/>
      <c r="AM136" s="95" t="s">
        <v>75</v>
      </c>
      <c r="AN136" s="95" t="s">
        <v>75</v>
      </c>
      <c r="AO136" s="94"/>
      <c r="AP136" s="94"/>
      <c r="AQ136" s="95"/>
      <c r="AR136" s="94">
        <f t="shared" si="65"/>
        <v>0</v>
      </c>
      <c r="AS136" s="97">
        <f t="shared" si="71"/>
        <v>21.83</v>
      </c>
      <c r="AT136" s="2">
        <f t="shared" si="72"/>
        <v>21.83</v>
      </c>
      <c r="AU136" s="2">
        <f t="shared" si="59"/>
        <v>21.83</v>
      </c>
      <c r="AV136" s="2">
        <f t="shared" si="73"/>
        <v>0</v>
      </c>
    </row>
    <row r="137" s="2" customFormat="1" ht="31" spans="1:48">
      <c r="A137" s="29">
        <v>137</v>
      </c>
      <c r="B137" s="27"/>
      <c r="C137" s="26" t="s">
        <v>464</v>
      </c>
      <c r="D137" s="27" t="s">
        <v>465</v>
      </c>
      <c r="E137" s="46" t="s">
        <v>466</v>
      </c>
      <c r="F137" s="45">
        <f>'[1]2021年度园区有效投入-技术改造'!$I138</f>
        <v>508.66</v>
      </c>
      <c r="G137" s="26" t="s">
        <v>62</v>
      </c>
      <c r="H137" s="27">
        <v>0.8</v>
      </c>
      <c r="I137" s="57">
        <f t="shared" si="60"/>
        <v>60.42</v>
      </c>
      <c r="J137" s="57">
        <f t="shared" si="61"/>
        <v>60.42</v>
      </c>
      <c r="K137" s="58">
        <v>27839.85</v>
      </c>
      <c r="L137" s="59">
        <f t="shared" si="63"/>
        <v>0.0182709317758537</v>
      </c>
      <c r="M137" s="57">
        <f t="shared" si="66"/>
        <v>60.1</v>
      </c>
      <c r="N137" s="56">
        <f t="shared" si="67"/>
        <v>60.1</v>
      </c>
      <c r="O137" s="26" t="s">
        <v>69</v>
      </c>
      <c r="P137" s="63" t="s">
        <v>70</v>
      </c>
      <c r="Q137" s="63" t="s">
        <v>70</v>
      </c>
      <c r="R137" s="56"/>
      <c r="S137" s="57">
        <f t="shared" si="69"/>
        <v>0.6026</v>
      </c>
      <c r="T137" s="56" t="str">
        <f t="shared" si="64"/>
        <v>是</v>
      </c>
      <c r="U137" s="69">
        <v>335</v>
      </c>
      <c r="V137" s="70">
        <v>1</v>
      </c>
      <c r="W137" s="69">
        <v>1</v>
      </c>
      <c r="X137" s="70">
        <f t="shared" si="62"/>
        <v>32.66</v>
      </c>
      <c r="Y137" s="77"/>
      <c r="Z137" s="77"/>
      <c r="AA137" s="77"/>
      <c r="AB137" s="77"/>
      <c r="AC137" s="77"/>
      <c r="AD137" s="17">
        <v>0.4556</v>
      </c>
      <c r="AE137" s="19">
        <f t="shared" si="50"/>
        <v>0</v>
      </c>
      <c r="AF137" s="77">
        <f t="shared" si="68"/>
        <v>0</v>
      </c>
      <c r="AG137" s="77"/>
      <c r="AH137" s="77"/>
      <c r="AI137" s="77"/>
      <c r="AJ137" s="56">
        <f t="shared" si="70"/>
        <v>32.66</v>
      </c>
      <c r="AK137" s="69"/>
      <c r="AL137" s="69"/>
      <c r="AM137" s="95" t="s">
        <v>75</v>
      </c>
      <c r="AN137" s="95" t="s">
        <v>75</v>
      </c>
      <c r="AO137" s="94"/>
      <c r="AP137" s="94"/>
      <c r="AQ137" s="95"/>
      <c r="AR137" s="94">
        <f t="shared" si="65"/>
        <v>0</v>
      </c>
      <c r="AS137" s="97">
        <f t="shared" si="71"/>
        <v>32.66</v>
      </c>
      <c r="AT137" s="2">
        <f t="shared" si="72"/>
        <v>32.66</v>
      </c>
      <c r="AU137" s="2">
        <f t="shared" si="59"/>
        <v>32.66</v>
      </c>
      <c r="AV137" s="2">
        <f t="shared" si="73"/>
        <v>0</v>
      </c>
    </row>
    <row r="138" s="2" customFormat="1" ht="61" spans="1:48">
      <c r="A138" s="29">
        <v>138</v>
      </c>
      <c r="B138" s="27"/>
      <c r="C138" s="26" t="s">
        <v>467</v>
      </c>
      <c r="D138" s="27" t="s">
        <v>468</v>
      </c>
      <c r="E138" s="46" t="s">
        <v>469</v>
      </c>
      <c r="F138" s="45">
        <f>'[1]2021年度园区有效投入-技术改造'!$I139</f>
        <v>6714.51</v>
      </c>
      <c r="G138" s="26" t="s">
        <v>62</v>
      </c>
      <c r="H138" s="27">
        <v>0.8</v>
      </c>
      <c r="I138" s="57">
        <f t="shared" si="60"/>
        <v>69.03</v>
      </c>
      <c r="J138" s="57">
        <f t="shared" si="61"/>
        <v>69.03</v>
      </c>
      <c r="K138" s="58">
        <v>87134.85</v>
      </c>
      <c r="L138" s="59">
        <f t="shared" si="63"/>
        <v>0.077058834668333</v>
      </c>
      <c r="M138" s="57">
        <f t="shared" si="66"/>
        <v>60.45</v>
      </c>
      <c r="N138" s="56">
        <f t="shared" si="67"/>
        <v>60.45</v>
      </c>
      <c r="O138" s="26" t="s">
        <v>69</v>
      </c>
      <c r="P138" s="63" t="s">
        <v>70</v>
      </c>
      <c r="Q138" s="63" t="s">
        <v>70</v>
      </c>
      <c r="R138" s="56"/>
      <c r="S138" s="57">
        <f t="shared" si="69"/>
        <v>0.6474</v>
      </c>
      <c r="T138" s="56" t="str">
        <f t="shared" si="64"/>
        <v>是</v>
      </c>
      <c r="U138" s="69" t="s">
        <v>79</v>
      </c>
      <c r="V138" s="70">
        <v>0.8</v>
      </c>
      <c r="W138" s="69">
        <v>1</v>
      </c>
      <c r="X138" s="70">
        <f t="shared" si="62"/>
        <v>364.15</v>
      </c>
      <c r="Y138" s="77" t="e">
        <f>VLOOKUP(C138,#REF!,9,FALSE)</f>
        <v>#REF!</v>
      </c>
      <c r="Z138" s="77" t="e">
        <f>VLOOKUP($C138,#REF!,3,FALSE)</f>
        <v>#REF!</v>
      </c>
      <c r="AA138" s="78" t="e">
        <f>VLOOKUP($C138,#REF!,4,FALSE)*0.8</f>
        <v>#REF!</v>
      </c>
      <c r="AB138" s="78" t="e">
        <f>VLOOKUP($C138,#REF!,5,FALSE)</f>
        <v>#REF!</v>
      </c>
      <c r="AC138" s="86" t="e">
        <f>VLOOKUP($C138,#REF!,6,FALSE)</f>
        <v>#REF!</v>
      </c>
      <c r="AD138" s="17">
        <v>0.4556</v>
      </c>
      <c r="AE138" s="19" t="e">
        <f t="shared" si="50"/>
        <v>#REF!</v>
      </c>
      <c r="AF138" s="77" t="e">
        <f t="shared" si="68"/>
        <v>#REF!</v>
      </c>
      <c r="AG138" s="77"/>
      <c r="AH138" s="77"/>
      <c r="AI138" s="77"/>
      <c r="AJ138" s="56" t="e">
        <f t="shared" si="70"/>
        <v>#REF!</v>
      </c>
      <c r="AK138" s="69"/>
      <c r="AL138" s="69"/>
      <c r="AM138" s="95" t="s">
        <v>75</v>
      </c>
      <c r="AN138" s="95" t="s">
        <v>75</v>
      </c>
      <c r="AO138" s="94"/>
      <c r="AP138" s="94"/>
      <c r="AQ138" s="95"/>
      <c r="AR138" s="94">
        <f t="shared" si="65"/>
        <v>0</v>
      </c>
      <c r="AS138" s="97" t="e">
        <f t="shared" si="71"/>
        <v>#REF!</v>
      </c>
      <c r="AT138" s="2" t="e">
        <f t="shared" si="72"/>
        <v>#REF!</v>
      </c>
      <c r="AU138" s="2" t="e">
        <f t="shared" si="59"/>
        <v>#REF!</v>
      </c>
      <c r="AV138" s="2" t="e">
        <f t="shared" si="73"/>
        <v>#REF!</v>
      </c>
    </row>
    <row r="139" s="2" customFormat="1" ht="46" spans="1:48">
      <c r="A139" s="29">
        <v>139</v>
      </c>
      <c r="B139" s="27"/>
      <c r="C139" s="26" t="s">
        <v>470</v>
      </c>
      <c r="D139" s="27" t="s">
        <v>471</v>
      </c>
      <c r="E139" s="46" t="s">
        <v>472</v>
      </c>
      <c r="F139" s="45">
        <f>'[1]2021年度园区有效投入-技术改造'!$I140</f>
        <v>3358.3</v>
      </c>
      <c r="G139" s="26" t="s">
        <v>86</v>
      </c>
      <c r="H139" s="27">
        <v>0.7</v>
      </c>
      <c r="I139" s="57">
        <f t="shared" si="60"/>
        <v>64.38</v>
      </c>
      <c r="J139" s="57">
        <f t="shared" si="61"/>
        <v>64.38</v>
      </c>
      <c r="K139" s="58">
        <v>12581.04</v>
      </c>
      <c r="L139" s="59">
        <f t="shared" si="63"/>
        <v>0.266933417269161</v>
      </c>
      <c r="M139" s="57">
        <f t="shared" si="66"/>
        <v>61.58</v>
      </c>
      <c r="N139" s="56">
        <f t="shared" si="67"/>
        <v>61.58</v>
      </c>
      <c r="O139" s="26" t="s">
        <v>69</v>
      </c>
      <c r="P139" s="63" t="s">
        <v>70</v>
      </c>
      <c r="Q139" s="63" t="s">
        <v>70</v>
      </c>
      <c r="R139" s="56"/>
      <c r="S139" s="57">
        <f t="shared" si="69"/>
        <v>0.6298</v>
      </c>
      <c r="T139" s="56" t="str">
        <f t="shared" si="64"/>
        <v>是</v>
      </c>
      <c r="U139" s="69">
        <v>9569</v>
      </c>
      <c r="V139" s="70">
        <v>1</v>
      </c>
      <c r="W139" s="69">
        <v>1</v>
      </c>
      <c r="X139" s="70">
        <f t="shared" si="62"/>
        <v>216.22</v>
      </c>
      <c r="Y139" s="77" t="e">
        <f>VLOOKUP(C139,#REF!,9,FALSE)</f>
        <v>#REF!</v>
      </c>
      <c r="Z139" s="77" t="e">
        <f>VLOOKUP($C139,#REF!,3,FALSE)</f>
        <v>#REF!</v>
      </c>
      <c r="AA139" s="78" t="e">
        <f>VLOOKUP($C139,#REF!,4,FALSE)*0.8</f>
        <v>#REF!</v>
      </c>
      <c r="AB139" s="78" t="e">
        <f>VLOOKUP($C139,#REF!,5,FALSE)</f>
        <v>#REF!</v>
      </c>
      <c r="AC139" s="86" t="e">
        <f>VLOOKUP($C139,#REF!,6,FALSE)</f>
        <v>#REF!</v>
      </c>
      <c r="AD139" s="17">
        <v>0.4556</v>
      </c>
      <c r="AE139" s="19" t="e">
        <f t="shared" si="50"/>
        <v>#REF!</v>
      </c>
      <c r="AF139" s="77" t="e">
        <f t="shared" si="68"/>
        <v>#REF!</v>
      </c>
      <c r="AG139" s="77"/>
      <c r="AH139" s="77"/>
      <c r="AI139" s="77"/>
      <c r="AJ139" s="56" t="e">
        <f t="shared" si="70"/>
        <v>#REF!</v>
      </c>
      <c r="AK139" s="69"/>
      <c r="AL139" s="69"/>
      <c r="AM139" s="95">
        <v>197.2</v>
      </c>
      <c r="AN139" s="95" t="s">
        <v>75</v>
      </c>
      <c r="AO139" s="94"/>
      <c r="AP139" s="94"/>
      <c r="AQ139" s="95"/>
      <c r="AR139" s="94">
        <f t="shared" si="65"/>
        <v>197.2</v>
      </c>
      <c r="AS139" s="97" t="e">
        <f t="shared" si="71"/>
        <v>#REF!</v>
      </c>
      <c r="AT139" s="2" t="e">
        <f t="shared" si="72"/>
        <v>#REF!</v>
      </c>
      <c r="AU139" s="2" t="e">
        <f t="shared" si="59"/>
        <v>#REF!</v>
      </c>
      <c r="AV139" s="2" t="e">
        <f t="shared" si="73"/>
        <v>#REF!</v>
      </c>
    </row>
    <row r="140" s="2" customFormat="1" ht="46" spans="1:48">
      <c r="A140" s="29">
        <v>140</v>
      </c>
      <c r="B140" s="27"/>
      <c r="C140" s="26" t="s">
        <v>473</v>
      </c>
      <c r="D140" s="27" t="s">
        <v>474</v>
      </c>
      <c r="E140" s="46" t="s">
        <v>475</v>
      </c>
      <c r="F140" s="45">
        <f>'[1]2021年度园区有效投入-技术改造'!$I141</f>
        <v>538.73</v>
      </c>
      <c r="G140" s="26" t="s">
        <v>62</v>
      </c>
      <c r="H140" s="27">
        <v>0.8</v>
      </c>
      <c r="I140" s="57">
        <f t="shared" si="60"/>
        <v>60.47</v>
      </c>
      <c r="J140" s="57">
        <f t="shared" si="61"/>
        <v>60.47</v>
      </c>
      <c r="K140" s="58">
        <v>1265.35</v>
      </c>
      <c r="L140" s="59">
        <f t="shared" si="63"/>
        <v>0.425755719761331</v>
      </c>
      <c r="M140" s="57">
        <f t="shared" si="66"/>
        <v>62.52</v>
      </c>
      <c r="N140" s="56">
        <f t="shared" si="67"/>
        <v>62.52</v>
      </c>
      <c r="O140" s="26" t="s">
        <v>69</v>
      </c>
      <c r="P140" s="63" t="s">
        <v>70</v>
      </c>
      <c r="Q140" s="63" t="s">
        <v>70</v>
      </c>
      <c r="R140" s="56"/>
      <c r="S140" s="57">
        <f t="shared" si="69"/>
        <v>0.615</v>
      </c>
      <c r="T140" s="56" t="str">
        <f t="shared" si="64"/>
        <v>是</v>
      </c>
      <c r="U140" s="69">
        <v>749</v>
      </c>
      <c r="V140" s="70">
        <v>1</v>
      </c>
      <c r="W140" s="69">
        <v>1</v>
      </c>
      <c r="X140" s="70">
        <f t="shared" si="62"/>
        <v>35.13</v>
      </c>
      <c r="Y140" s="77"/>
      <c r="Z140" s="77"/>
      <c r="AA140" s="77"/>
      <c r="AB140" s="77"/>
      <c r="AC140" s="77"/>
      <c r="AD140" s="17">
        <v>0.4556</v>
      </c>
      <c r="AE140" s="19">
        <f t="shared" si="50"/>
        <v>0</v>
      </c>
      <c r="AF140" s="77">
        <f t="shared" si="68"/>
        <v>0</v>
      </c>
      <c r="AG140" s="77"/>
      <c r="AH140" s="77"/>
      <c r="AI140" s="77"/>
      <c r="AJ140" s="56">
        <f t="shared" si="70"/>
        <v>35.13</v>
      </c>
      <c r="AK140" s="69"/>
      <c r="AL140" s="69"/>
      <c r="AM140" s="95" t="s">
        <v>75</v>
      </c>
      <c r="AN140" s="95" t="s">
        <v>75</v>
      </c>
      <c r="AO140" s="94"/>
      <c r="AP140" s="94"/>
      <c r="AQ140" s="95"/>
      <c r="AR140" s="94">
        <f t="shared" si="65"/>
        <v>0</v>
      </c>
      <c r="AS140" s="97">
        <f t="shared" si="71"/>
        <v>35.13</v>
      </c>
      <c r="AT140" s="2">
        <f t="shared" si="72"/>
        <v>35.13</v>
      </c>
      <c r="AU140" s="2">
        <f t="shared" ref="AU140:AU171" si="74">AJ140-AR140</f>
        <v>35.13</v>
      </c>
      <c r="AV140" s="2">
        <f t="shared" si="73"/>
        <v>0</v>
      </c>
    </row>
    <row r="141" s="2" customFormat="1" ht="61" spans="1:48">
      <c r="A141" s="29">
        <v>141</v>
      </c>
      <c r="B141" s="27"/>
      <c r="C141" s="26" t="s">
        <v>476</v>
      </c>
      <c r="D141" s="27" t="s">
        <v>477</v>
      </c>
      <c r="E141" s="46" t="s">
        <v>478</v>
      </c>
      <c r="F141" s="45">
        <f>'[1]2021年度园区有效投入-技术改造'!$I142</f>
        <v>566.34</v>
      </c>
      <c r="G141" s="26" t="s">
        <v>86</v>
      </c>
      <c r="H141" s="27">
        <v>0.7</v>
      </c>
      <c r="I141" s="57">
        <f t="shared" si="60"/>
        <v>60.5</v>
      </c>
      <c r="J141" s="57">
        <f t="shared" si="61"/>
        <v>60.5</v>
      </c>
      <c r="K141" s="58">
        <v>1165.42</v>
      </c>
      <c r="L141" s="59">
        <f t="shared" si="63"/>
        <v>0.485953561806044</v>
      </c>
      <c r="M141" s="57">
        <f t="shared" si="66"/>
        <v>62.88</v>
      </c>
      <c r="N141" s="56">
        <f t="shared" si="67"/>
        <v>62.88</v>
      </c>
      <c r="O141" s="26" t="s">
        <v>69</v>
      </c>
      <c r="P141" s="63" t="s">
        <v>70</v>
      </c>
      <c r="Q141" s="63" t="s">
        <v>70</v>
      </c>
      <c r="R141" s="56"/>
      <c r="S141" s="57">
        <f t="shared" si="69"/>
        <v>0.6169</v>
      </c>
      <c r="T141" s="56" t="str">
        <f t="shared" si="64"/>
        <v>是</v>
      </c>
      <c r="U141" s="69" t="s">
        <v>79</v>
      </c>
      <c r="V141" s="70">
        <v>0.8</v>
      </c>
      <c r="W141" s="69">
        <v>1</v>
      </c>
      <c r="X141" s="70">
        <f t="shared" si="62"/>
        <v>28.7</v>
      </c>
      <c r="Y141" s="77"/>
      <c r="Z141" s="77"/>
      <c r="AA141" s="77"/>
      <c r="AB141" s="77"/>
      <c r="AC141" s="77"/>
      <c r="AD141" s="17">
        <v>0.4556</v>
      </c>
      <c r="AE141" s="19">
        <f t="shared" si="50"/>
        <v>0</v>
      </c>
      <c r="AF141" s="77">
        <f t="shared" si="68"/>
        <v>0</v>
      </c>
      <c r="AG141" s="77"/>
      <c r="AH141" s="77"/>
      <c r="AI141" s="77"/>
      <c r="AJ141" s="56">
        <f t="shared" si="70"/>
        <v>28.7</v>
      </c>
      <c r="AK141" s="69"/>
      <c r="AL141" s="69"/>
      <c r="AM141" s="95" t="s">
        <v>75</v>
      </c>
      <c r="AN141" s="95" t="s">
        <v>75</v>
      </c>
      <c r="AO141" s="94"/>
      <c r="AP141" s="94"/>
      <c r="AQ141" s="95"/>
      <c r="AR141" s="94">
        <f t="shared" si="65"/>
        <v>0</v>
      </c>
      <c r="AS141" s="97">
        <f t="shared" si="71"/>
        <v>28.7</v>
      </c>
      <c r="AT141" s="2">
        <f t="shared" si="72"/>
        <v>28.7</v>
      </c>
      <c r="AU141" s="2">
        <f t="shared" si="74"/>
        <v>28.7</v>
      </c>
      <c r="AV141" s="2">
        <f t="shared" si="73"/>
        <v>0</v>
      </c>
    </row>
    <row r="142" s="2" customFormat="1" ht="61" spans="1:48">
      <c r="A142" s="29">
        <v>142</v>
      </c>
      <c r="B142" s="27"/>
      <c r="C142" s="26" t="s">
        <v>479</v>
      </c>
      <c r="D142" s="27" t="s">
        <v>480</v>
      </c>
      <c r="E142" s="46" t="s">
        <v>481</v>
      </c>
      <c r="F142" s="45">
        <f>'[1]2021年度园区有效投入-技术改造'!$I143</f>
        <v>775.49</v>
      </c>
      <c r="G142" s="26" t="s">
        <v>90</v>
      </c>
      <c r="H142" s="27">
        <v>0.6</v>
      </c>
      <c r="I142" s="57">
        <f t="shared" si="60"/>
        <v>60.79</v>
      </c>
      <c r="J142" s="57">
        <f t="shared" si="61"/>
        <v>60.79</v>
      </c>
      <c r="K142" s="58">
        <v>76</v>
      </c>
      <c r="L142" s="59">
        <f t="shared" si="63"/>
        <v>1</v>
      </c>
      <c r="M142" s="57">
        <f t="shared" si="66"/>
        <v>65.93</v>
      </c>
      <c r="N142" s="56">
        <f t="shared" si="67"/>
        <v>65.93</v>
      </c>
      <c r="O142" s="26" t="s">
        <v>69</v>
      </c>
      <c r="P142" s="63" t="s">
        <v>70</v>
      </c>
      <c r="Q142" s="63" t="s">
        <v>70</v>
      </c>
      <c r="R142" s="56"/>
      <c r="S142" s="57">
        <f t="shared" si="69"/>
        <v>0.6336</v>
      </c>
      <c r="T142" s="56" t="str">
        <f t="shared" si="64"/>
        <v>是</v>
      </c>
      <c r="U142" s="69">
        <v>997</v>
      </c>
      <c r="V142" s="70">
        <v>1</v>
      </c>
      <c r="W142" s="69">
        <v>1</v>
      </c>
      <c r="X142" s="70">
        <f t="shared" si="62"/>
        <v>48.61</v>
      </c>
      <c r="Y142" s="77"/>
      <c r="Z142" s="77"/>
      <c r="AA142" s="77"/>
      <c r="AB142" s="77"/>
      <c r="AC142" s="77"/>
      <c r="AD142" s="17">
        <v>0.4556</v>
      </c>
      <c r="AE142" s="19">
        <f t="shared" si="50"/>
        <v>0</v>
      </c>
      <c r="AF142" s="77">
        <f t="shared" si="68"/>
        <v>0</v>
      </c>
      <c r="AG142" s="77"/>
      <c r="AH142" s="77"/>
      <c r="AI142" s="77"/>
      <c r="AJ142" s="56">
        <f t="shared" si="70"/>
        <v>48.61</v>
      </c>
      <c r="AK142" s="69"/>
      <c r="AL142" s="69"/>
      <c r="AM142" s="95" t="s">
        <v>75</v>
      </c>
      <c r="AN142" s="95" t="s">
        <v>75</v>
      </c>
      <c r="AO142" s="94"/>
      <c r="AP142" s="94"/>
      <c r="AQ142" s="95"/>
      <c r="AR142" s="94">
        <f t="shared" si="65"/>
        <v>0</v>
      </c>
      <c r="AS142" s="97">
        <f t="shared" si="71"/>
        <v>48.61</v>
      </c>
      <c r="AT142" s="2">
        <f t="shared" si="72"/>
        <v>48.61</v>
      </c>
      <c r="AU142" s="2">
        <f t="shared" si="74"/>
        <v>48.61</v>
      </c>
      <c r="AV142" s="2">
        <f t="shared" si="73"/>
        <v>0</v>
      </c>
    </row>
    <row r="143" s="2" customFormat="1" ht="46" spans="1:48">
      <c r="A143" s="29">
        <v>143</v>
      </c>
      <c r="B143" s="27"/>
      <c r="C143" s="26" t="s">
        <v>482</v>
      </c>
      <c r="D143" s="27" t="s">
        <v>483</v>
      </c>
      <c r="E143" s="46" t="s">
        <v>484</v>
      </c>
      <c r="F143" s="45">
        <f>'[1]2021年度园区有效投入-技术改造'!$I144</f>
        <v>2092.64</v>
      </c>
      <c r="G143" s="26" t="s">
        <v>62</v>
      </c>
      <c r="H143" s="27">
        <v>0.8</v>
      </c>
      <c r="I143" s="57">
        <f t="shared" si="60"/>
        <v>62.62</v>
      </c>
      <c r="J143" s="57">
        <f t="shared" si="61"/>
        <v>62.62</v>
      </c>
      <c r="K143" s="58">
        <v>16522.99</v>
      </c>
      <c r="L143" s="59">
        <f t="shared" si="63"/>
        <v>0.12665020072033</v>
      </c>
      <c r="M143" s="57">
        <f t="shared" si="66"/>
        <v>60.74</v>
      </c>
      <c r="N143" s="56">
        <f t="shared" si="67"/>
        <v>60.74</v>
      </c>
      <c r="O143" s="26" t="s">
        <v>69</v>
      </c>
      <c r="P143" s="63" t="s">
        <v>70</v>
      </c>
      <c r="Q143" s="63" t="s">
        <v>70</v>
      </c>
      <c r="R143" s="56"/>
      <c r="S143" s="57">
        <f t="shared" si="69"/>
        <v>0.6168</v>
      </c>
      <c r="T143" s="56" t="str">
        <f t="shared" si="64"/>
        <v>是</v>
      </c>
      <c r="U143" s="69" t="s">
        <v>79</v>
      </c>
      <c r="V143" s="70">
        <v>0.8</v>
      </c>
      <c r="W143" s="69">
        <v>1</v>
      </c>
      <c r="X143" s="70">
        <f t="shared" si="62"/>
        <v>109.39</v>
      </c>
      <c r="Y143" s="77"/>
      <c r="Z143" s="77"/>
      <c r="AA143" s="77"/>
      <c r="AB143" s="77"/>
      <c r="AC143" s="77"/>
      <c r="AD143" s="17">
        <v>0.4556</v>
      </c>
      <c r="AE143" s="19">
        <f t="shared" si="50"/>
        <v>0</v>
      </c>
      <c r="AF143" s="77">
        <f t="shared" si="68"/>
        <v>0</v>
      </c>
      <c r="AG143" s="77"/>
      <c r="AH143" s="77"/>
      <c r="AI143" s="77"/>
      <c r="AJ143" s="56">
        <f t="shared" si="70"/>
        <v>109.39</v>
      </c>
      <c r="AK143" s="69"/>
      <c r="AL143" s="69"/>
      <c r="AM143" s="95" t="s">
        <v>75</v>
      </c>
      <c r="AN143" s="95" t="s">
        <v>75</v>
      </c>
      <c r="AO143" s="94"/>
      <c r="AP143" s="94"/>
      <c r="AQ143" s="95"/>
      <c r="AR143" s="94">
        <f t="shared" si="65"/>
        <v>0</v>
      </c>
      <c r="AS143" s="97">
        <f t="shared" si="71"/>
        <v>109.39</v>
      </c>
      <c r="AT143" s="2">
        <f t="shared" si="72"/>
        <v>109.39</v>
      </c>
      <c r="AU143" s="2">
        <f t="shared" si="74"/>
        <v>109.39</v>
      </c>
      <c r="AV143" s="2">
        <f t="shared" si="73"/>
        <v>0</v>
      </c>
    </row>
    <row r="144" s="2" customFormat="1" ht="61" spans="1:48">
      <c r="A144" s="29">
        <v>144</v>
      </c>
      <c r="B144" s="27"/>
      <c r="C144" s="26" t="s">
        <v>485</v>
      </c>
      <c r="D144" s="27" t="s">
        <v>486</v>
      </c>
      <c r="E144" s="46" t="s">
        <v>487</v>
      </c>
      <c r="F144" s="45">
        <f>'[1]2021年度园区有效投入-技术改造'!$I145</f>
        <v>541.81</v>
      </c>
      <c r="G144" s="26" t="s">
        <v>86</v>
      </c>
      <c r="H144" s="27">
        <v>0.7</v>
      </c>
      <c r="I144" s="57">
        <f t="shared" si="60"/>
        <v>60.47</v>
      </c>
      <c r="J144" s="57">
        <f t="shared" si="61"/>
        <v>60.47</v>
      </c>
      <c r="K144" s="58">
        <v>117173</v>
      </c>
      <c r="L144" s="59">
        <f t="shared" si="63"/>
        <v>0.00462401747842933</v>
      </c>
      <c r="M144" s="57">
        <f t="shared" si="66"/>
        <v>60.02</v>
      </c>
      <c r="N144" s="56">
        <f t="shared" si="67"/>
        <v>60.02</v>
      </c>
      <c r="O144" s="26" t="s">
        <v>69</v>
      </c>
      <c r="P144" s="63" t="s">
        <v>70</v>
      </c>
      <c r="Q144" s="63" t="s">
        <v>70</v>
      </c>
      <c r="R144" s="56"/>
      <c r="S144" s="57">
        <f t="shared" si="69"/>
        <v>0.6025</v>
      </c>
      <c r="T144" s="56" t="str">
        <f t="shared" si="64"/>
        <v>是</v>
      </c>
      <c r="U144" s="69">
        <v>2143</v>
      </c>
      <c r="V144" s="70">
        <v>1</v>
      </c>
      <c r="W144" s="69">
        <v>1</v>
      </c>
      <c r="X144" s="70">
        <f t="shared" si="62"/>
        <v>33.7</v>
      </c>
      <c r="Y144" s="77"/>
      <c r="Z144" s="77"/>
      <c r="AA144" s="77"/>
      <c r="AB144" s="77"/>
      <c r="AC144" s="77"/>
      <c r="AD144" s="17">
        <v>0.4556</v>
      </c>
      <c r="AE144" s="19">
        <f t="shared" si="50"/>
        <v>0</v>
      </c>
      <c r="AF144" s="77">
        <f t="shared" si="68"/>
        <v>0</v>
      </c>
      <c r="AG144" s="77"/>
      <c r="AH144" s="77"/>
      <c r="AI144" s="77"/>
      <c r="AJ144" s="56">
        <f t="shared" si="70"/>
        <v>33.7</v>
      </c>
      <c r="AK144" s="69"/>
      <c r="AL144" s="69"/>
      <c r="AM144" s="95" t="s">
        <v>75</v>
      </c>
      <c r="AN144" s="95">
        <v>19</v>
      </c>
      <c r="AO144" s="94"/>
      <c r="AP144" s="94"/>
      <c r="AQ144" s="95"/>
      <c r="AR144" s="94">
        <f t="shared" si="65"/>
        <v>19</v>
      </c>
      <c r="AS144" s="97">
        <f t="shared" si="71"/>
        <v>14.7</v>
      </c>
      <c r="AT144" s="2">
        <f t="shared" si="72"/>
        <v>33.7</v>
      </c>
      <c r="AU144" s="2">
        <f t="shared" si="74"/>
        <v>14.7</v>
      </c>
      <c r="AV144" s="2">
        <f t="shared" si="73"/>
        <v>0</v>
      </c>
    </row>
    <row r="145" s="2" customFormat="1" ht="31" spans="1:48">
      <c r="A145" s="29">
        <v>145</v>
      </c>
      <c r="B145" s="27"/>
      <c r="C145" s="26" t="s">
        <v>488</v>
      </c>
      <c r="D145" s="27" t="s">
        <v>489</v>
      </c>
      <c r="E145" s="46" t="s">
        <v>490</v>
      </c>
      <c r="F145" s="45">
        <f>'[1]2021年度园区有效投入-技术改造'!$I146</f>
        <v>603</v>
      </c>
      <c r="G145" s="26" t="s">
        <v>86</v>
      </c>
      <c r="H145" s="27">
        <v>0.7</v>
      </c>
      <c r="I145" s="57">
        <f t="shared" si="60"/>
        <v>60.55</v>
      </c>
      <c r="J145" s="57">
        <f t="shared" si="61"/>
        <v>60.55</v>
      </c>
      <c r="K145" s="58">
        <v>6778.06</v>
      </c>
      <c r="L145" s="59">
        <f t="shared" si="63"/>
        <v>0.0889635087325872</v>
      </c>
      <c r="M145" s="57">
        <f t="shared" si="66"/>
        <v>60.52</v>
      </c>
      <c r="N145" s="56">
        <f t="shared" si="67"/>
        <v>60.52</v>
      </c>
      <c r="O145" s="26" t="s">
        <v>69</v>
      </c>
      <c r="P145" s="63" t="s">
        <v>70</v>
      </c>
      <c r="Q145" s="63" t="s">
        <v>70</v>
      </c>
      <c r="R145" s="56"/>
      <c r="S145" s="57">
        <f t="shared" si="69"/>
        <v>0.6054</v>
      </c>
      <c r="T145" s="56" t="str">
        <f t="shared" si="64"/>
        <v>是</v>
      </c>
      <c r="U145" s="69" t="s">
        <v>79</v>
      </c>
      <c r="V145" s="70">
        <v>0.8</v>
      </c>
      <c r="W145" s="69">
        <v>1</v>
      </c>
      <c r="X145" s="70">
        <f t="shared" si="62"/>
        <v>30.12</v>
      </c>
      <c r="Y145" s="77" t="e">
        <f>VLOOKUP(C145,#REF!,9,FALSE)</f>
        <v>#REF!</v>
      </c>
      <c r="Z145" s="77" t="e">
        <f>VLOOKUP($C145,#REF!,3,FALSE)</f>
        <v>#REF!</v>
      </c>
      <c r="AA145" s="78" t="e">
        <f>VLOOKUP($C145,#REF!,4,FALSE)*0.8</f>
        <v>#REF!</v>
      </c>
      <c r="AB145" s="78" t="e">
        <f>VLOOKUP($C145,#REF!,5,FALSE)</f>
        <v>#REF!</v>
      </c>
      <c r="AC145" s="86" t="e">
        <f>VLOOKUP($C145,#REF!,6,FALSE)</f>
        <v>#REF!</v>
      </c>
      <c r="AD145" s="17">
        <v>0.4556</v>
      </c>
      <c r="AE145" s="19" t="e">
        <f t="shared" ref="AE145:AE154" si="75">Y145*0.05*AC145</f>
        <v>#REF!</v>
      </c>
      <c r="AF145" s="77" t="e">
        <f t="shared" si="68"/>
        <v>#REF!</v>
      </c>
      <c r="AG145" s="77"/>
      <c r="AH145" s="77"/>
      <c r="AI145" s="77"/>
      <c r="AJ145" s="56" t="e">
        <f t="shared" si="70"/>
        <v>#REF!</v>
      </c>
      <c r="AK145" s="69"/>
      <c r="AL145" s="69"/>
      <c r="AM145" s="95" t="s">
        <v>75</v>
      </c>
      <c r="AN145" s="95" t="s">
        <v>75</v>
      </c>
      <c r="AO145" s="94"/>
      <c r="AP145" s="94"/>
      <c r="AQ145" s="95"/>
      <c r="AR145" s="94">
        <f t="shared" si="65"/>
        <v>0</v>
      </c>
      <c r="AS145" s="97" t="e">
        <f t="shared" si="71"/>
        <v>#REF!</v>
      </c>
      <c r="AT145" s="2" t="e">
        <f t="shared" si="72"/>
        <v>#REF!</v>
      </c>
      <c r="AU145" s="2" t="e">
        <f t="shared" si="74"/>
        <v>#REF!</v>
      </c>
      <c r="AV145" s="2" t="e">
        <f t="shared" si="73"/>
        <v>#REF!</v>
      </c>
    </row>
    <row r="146" s="2" customFormat="1" ht="46" spans="1:48">
      <c r="A146" s="29">
        <v>146</v>
      </c>
      <c r="B146" s="27"/>
      <c r="C146" s="26" t="s">
        <v>491</v>
      </c>
      <c r="D146" s="27" t="s">
        <v>492</v>
      </c>
      <c r="E146" s="46" t="s">
        <v>493</v>
      </c>
      <c r="F146" s="45">
        <f>'[1]2021年度园区有效投入-技术改造'!$I147</f>
        <v>792.54</v>
      </c>
      <c r="G146" s="26" t="s">
        <v>62</v>
      </c>
      <c r="H146" s="27">
        <v>0.8</v>
      </c>
      <c r="I146" s="57">
        <f t="shared" si="60"/>
        <v>60.82</v>
      </c>
      <c r="J146" s="57">
        <f t="shared" si="61"/>
        <v>60.82</v>
      </c>
      <c r="K146" s="58">
        <v>2890.72</v>
      </c>
      <c r="L146" s="59">
        <f t="shared" si="63"/>
        <v>0.274166989538938</v>
      </c>
      <c r="M146" s="57">
        <f t="shared" si="66"/>
        <v>61.62</v>
      </c>
      <c r="N146" s="56">
        <f t="shared" si="67"/>
        <v>61.62</v>
      </c>
      <c r="O146" s="26" t="s">
        <v>69</v>
      </c>
      <c r="P146" s="63" t="s">
        <v>70</v>
      </c>
      <c r="Q146" s="63" t="s">
        <v>70</v>
      </c>
      <c r="R146" s="56"/>
      <c r="S146" s="57">
        <f t="shared" si="69"/>
        <v>0.6122</v>
      </c>
      <c r="T146" s="56" t="str">
        <f t="shared" si="64"/>
        <v>是</v>
      </c>
      <c r="U146" s="69">
        <v>7087</v>
      </c>
      <c r="V146" s="70">
        <v>1</v>
      </c>
      <c r="W146" s="69">
        <v>1</v>
      </c>
      <c r="X146" s="70">
        <f t="shared" si="62"/>
        <v>51.5</v>
      </c>
      <c r="Y146" s="77" t="e">
        <f>VLOOKUP(C146,#REF!,9,FALSE)</f>
        <v>#REF!</v>
      </c>
      <c r="Z146" s="77" t="e">
        <f>VLOOKUP($C146,#REF!,3,FALSE)</f>
        <v>#REF!</v>
      </c>
      <c r="AA146" s="78" t="e">
        <f>VLOOKUP($C146,#REF!,4,FALSE)*0.8</f>
        <v>#REF!</v>
      </c>
      <c r="AB146" s="78" t="e">
        <f>VLOOKUP($C146,#REF!,5,FALSE)</f>
        <v>#REF!</v>
      </c>
      <c r="AC146" s="86" t="e">
        <f>VLOOKUP($C146,#REF!,6,FALSE)</f>
        <v>#REF!</v>
      </c>
      <c r="AD146" s="17">
        <v>0.4556</v>
      </c>
      <c r="AE146" s="19" t="e">
        <f t="shared" si="75"/>
        <v>#REF!</v>
      </c>
      <c r="AF146" s="77" t="e">
        <f t="shared" si="68"/>
        <v>#REF!</v>
      </c>
      <c r="AG146" s="77"/>
      <c r="AH146" s="77"/>
      <c r="AI146" s="77"/>
      <c r="AJ146" s="56" t="e">
        <f t="shared" si="70"/>
        <v>#REF!</v>
      </c>
      <c r="AK146" s="69"/>
      <c r="AL146" s="69"/>
      <c r="AM146" s="95" t="s">
        <v>75</v>
      </c>
      <c r="AN146" s="95" t="s">
        <v>75</v>
      </c>
      <c r="AO146" s="94"/>
      <c r="AP146" s="94"/>
      <c r="AQ146" s="95"/>
      <c r="AR146" s="94">
        <f t="shared" si="65"/>
        <v>0</v>
      </c>
      <c r="AS146" s="97" t="e">
        <f t="shared" si="71"/>
        <v>#REF!</v>
      </c>
      <c r="AT146" s="2" t="e">
        <f t="shared" si="72"/>
        <v>#REF!</v>
      </c>
      <c r="AU146" s="2" t="e">
        <f t="shared" si="74"/>
        <v>#REF!</v>
      </c>
      <c r="AV146" s="2" t="e">
        <f t="shared" si="73"/>
        <v>#REF!</v>
      </c>
    </row>
    <row r="147" s="2" customFormat="1" ht="46" spans="1:48">
      <c r="A147" s="29">
        <v>147</v>
      </c>
      <c r="B147" s="27"/>
      <c r="C147" s="26" t="s">
        <v>494</v>
      </c>
      <c r="D147" s="27" t="s">
        <v>495</v>
      </c>
      <c r="E147" s="46" t="s">
        <v>496</v>
      </c>
      <c r="F147" s="45">
        <f>'[1]2021年度园区有效投入-技术改造'!$I148</f>
        <v>203.18</v>
      </c>
      <c r="G147" s="26" t="s">
        <v>90</v>
      </c>
      <c r="H147" s="27">
        <v>0.6</v>
      </c>
      <c r="I147" s="57">
        <f t="shared" si="60"/>
        <v>60</v>
      </c>
      <c r="J147" s="57">
        <f t="shared" si="61"/>
        <v>60</v>
      </c>
      <c r="K147" s="58">
        <v>1544.19</v>
      </c>
      <c r="L147" s="59">
        <f t="shared" si="63"/>
        <v>0.131577072769543</v>
      </c>
      <c r="M147" s="57">
        <f t="shared" si="66"/>
        <v>60.77</v>
      </c>
      <c r="N147" s="56">
        <f t="shared" si="67"/>
        <v>60.77</v>
      </c>
      <c r="O147" s="26" t="s">
        <v>69</v>
      </c>
      <c r="P147" s="63" t="s">
        <v>70</v>
      </c>
      <c r="Q147" s="63" t="s">
        <v>70</v>
      </c>
      <c r="R147" s="56"/>
      <c r="S147" s="57">
        <f t="shared" si="69"/>
        <v>0.6039</v>
      </c>
      <c r="T147" s="56" t="str">
        <f t="shared" si="64"/>
        <v>否</v>
      </c>
      <c r="U147" s="69">
        <v>1500</v>
      </c>
      <c r="V147" s="70">
        <v>1</v>
      </c>
      <c r="W147" s="69">
        <v>1</v>
      </c>
      <c r="X147" s="70">
        <f t="shared" si="62"/>
        <v>12.25</v>
      </c>
      <c r="Y147" s="77"/>
      <c r="Z147" s="77"/>
      <c r="AA147" s="77"/>
      <c r="AB147" s="77"/>
      <c r="AC147" s="77"/>
      <c r="AD147" s="17">
        <v>0.4556</v>
      </c>
      <c r="AE147" s="19">
        <f t="shared" si="75"/>
        <v>0</v>
      </c>
      <c r="AF147" s="77">
        <f t="shared" si="68"/>
        <v>0</v>
      </c>
      <c r="AG147" s="77"/>
      <c r="AH147" s="77"/>
      <c r="AI147" s="77"/>
      <c r="AJ147" s="56">
        <f t="shared" si="70"/>
        <v>12.25</v>
      </c>
      <c r="AK147" s="69"/>
      <c r="AL147" s="69"/>
      <c r="AM147" s="95" t="s">
        <v>75</v>
      </c>
      <c r="AN147" s="95" t="s">
        <v>75</v>
      </c>
      <c r="AO147" s="94"/>
      <c r="AP147" s="94"/>
      <c r="AQ147" s="95"/>
      <c r="AR147" s="94">
        <f t="shared" si="65"/>
        <v>0</v>
      </c>
      <c r="AS147" s="97">
        <f t="shared" si="71"/>
        <v>12.25</v>
      </c>
      <c r="AT147" s="2">
        <f t="shared" si="72"/>
        <v>12.25</v>
      </c>
      <c r="AU147" s="2">
        <f t="shared" si="74"/>
        <v>12.25</v>
      </c>
      <c r="AV147" s="2">
        <f t="shared" si="73"/>
        <v>0</v>
      </c>
    </row>
    <row r="148" s="2" customFormat="1" ht="46" spans="1:48">
      <c r="A148" s="29">
        <v>148</v>
      </c>
      <c r="B148" s="27"/>
      <c r="C148" s="26" t="s">
        <v>497</v>
      </c>
      <c r="D148" s="27" t="s">
        <v>498</v>
      </c>
      <c r="E148" s="46" t="s">
        <v>499</v>
      </c>
      <c r="F148" s="45">
        <f>'[1]2021年度园区有效投入-技术改造'!$I149</f>
        <v>735.86</v>
      </c>
      <c r="G148" s="26" t="s">
        <v>62</v>
      </c>
      <c r="H148" s="27">
        <v>0.8</v>
      </c>
      <c r="I148" s="57">
        <f t="shared" si="60"/>
        <v>60.74</v>
      </c>
      <c r="J148" s="57">
        <f t="shared" si="61"/>
        <v>60.74</v>
      </c>
      <c r="K148" s="58">
        <v>14806</v>
      </c>
      <c r="L148" s="59">
        <f t="shared" si="63"/>
        <v>0.0497001215723355</v>
      </c>
      <c r="M148" s="57">
        <f t="shared" si="66"/>
        <v>60.28</v>
      </c>
      <c r="N148" s="56">
        <f t="shared" si="67"/>
        <v>60.28</v>
      </c>
      <c r="O148" s="26" t="s">
        <v>69</v>
      </c>
      <c r="P148" s="63" t="s">
        <v>70</v>
      </c>
      <c r="Q148" s="63" t="s">
        <v>70</v>
      </c>
      <c r="R148" s="56"/>
      <c r="S148" s="57">
        <f t="shared" si="69"/>
        <v>0.6051</v>
      </c>
      <c r="T148" s="56" t="str">
        <f t="shared" si="64"/>
        <v>是</v>
      </c>
      <c r="U148" s="69">
        <v>1569</v>
      </c>
      <c r="V148" s="70">
        <v>1</v>
      </c>
      <c r="W148" s="69">
        <v>1</v>
      </c>
      <c r="X148" s="70">
        <f t="shared" si="62"/>
        <v>47.4</v>
      </c>
      <c r="Y148" s="77"/>
      <c r="Z148" s="77"/>
      <c r="AA148" s="77"/>
      <c r="AB148" s="77"/>
      <c r="AC148" s="77"/>
      <c r="AD148" s="17">
        <v>0.4556</v>
      </c>
      <c r="AE148" s="19">
        <f t="shared" si="75"/>
        <v>0</v>
      </c>
      <c r="AF148" s="77">
        <f t="shared" si="68"/>
        <v>0</v>
      </c>
      <c r="AG148" s="77"/>
      <c r="AH148" s="77"/>
      <c r="AI148" s="77"/>
      <c r="AJ148" s="56">
        <f t="shared" si="70"/>
        <v>47.4</v>
      </c>
      <c r="AK148" s="69"/>
      <c r="AL148" s="69"/>
      <c r="AM148" s="95" t="s">
        <v>75</v>
      </c>
      <c r="AN148" s="95" t="s">
        <v>75</v>
      </c>
      <c r="AO148" s="94"/>
      <c r="AP148" s="94"/>
      <c r="AQ148" s="95"/>
      <c r="AR148" s="94">
        <f t="shared" si="65"/>
        <v>0</v>
      </c>
      <c r="AS148" s="97">
        <f t="shared" si="71"/>
        <v>47.4</v>
      </c>
      <c r="AT148" s="2">
        <f t="shared" si="72"/>
        <v>47.4</v>
      </c>
      <c r="AU148" s="2">
        <f t="shared" si="74"/>
        <v>47.4</v>
      </c>
      <c r="AV148" s="2">
        <f t="shared" si="73"/>
        <v>0</v>
      </c>
    </row>
    <row r="149" s="2" customFormat="1" ht="61" spans="1:48">
      <c r="A149" s="29">
        <v>149</v>
      </c>
      <c r="B149" s="27"/>
      <c r="C149" s="26" t="s">
        <v>500</v>
      </c>
      <c r="D149" s="27" t="s">
        <v>501</v>
      </c>
      <c r="E149" s="46" t="s">
        <v>502</v>
      </c>
      <c r="F149" s="45">
        <f>'[1]2021年度园区有效投入-技术改造'!$I150</f>
        <v>298.59</v>
      </c>
      <c r="G149" s="26" t="s">
        <v>68</v>
      </c>
      <c r="H149" s="27">
        <v>1</v>
      </c>
      <c r="I149" s="57">
        <f t="shared" si="60"/>
        <v>60.13</v>
      </c>
      <c r="J149" s="57">
        <f t="shared" si="61"/>
        <v>60.13</v>
      </c>
      <c r="K149" s="58">
        <v>26640.45</v>
      </c>
      <c r="L149" s="59">
        <f t="shared" si="63"/>
        <v>0.0112081440065765</v>
      </c>
      <c r="M149" s="57">
        <f t="shared" si="66"/>
        <v>60.06</v>
      </c>
      <c r="N149" s="56">
        <f t="shared" si="67"/>
        <v>60.06</v>
      </c>
      <c r="O149" s="26" t="s">
        <v>69</v>
      </c>
      <c r="P149" s="63" t="s">
        <v>70</v>
      </c>
      <c r="Q149" s="63" t="s">
        <v>70</v>
      </c>
      <c r="R149" s="56"/>
      <c r="S149" s="57">
        <f t="shared" si="69"/>
        <v>0.601</v>
      </c>
      <c r="T149" s="56" t="str">
        <f t="shared" si="64"/>
        <v>否</v>
      </c>
      <c r="U149" s="69" t="s">
        <v>79</v>
      </c>
      <c r="V149" s="70">
        <v>1</v>
      </c>
      <c r="W149" s="69">
        <v>1</v>
      </c>
      <c r="X149" s="70">
        <f t="shared" si="62"/>
        <v>20.33</v>
      </c>
      <c r="Y149" s="77"/>
      <c r="Z149" s="77"/>
      <c r="AA149" s="77"/>
      <c r="AB149" s="77"/>
      <c r="AC149" s="77"/>
      <c r="AD149" s="17">
        <v>0.4556</v>
      </c>
      <c r="AE149" s="19">
        <f t="shared" si="75"/>
        <v>0</v>
      </c>
      <c r="AF149" s="77">
        <f t="shared" si="68"/>
        <v>0</v>
      </c>
      <c r="AG149" s="77"/>
      <c r="AH149" s="77"/>
      <c r="AI149" s="77"/>
      <c r="AJ149" s="56">
        <f t="shared" si="70"/>
        <v>20.33</v>
      </c>
      <c r="AK149" s="69"/>
      <c r="AL149" s="69"/>
      <c r="AM149" s="95" t="s">
        <v>75</v>
      </c>
      <c r="AN149" s="95" t="s">
        <v>75</v>
      </c>
      <c r="AO149" s="94"/>
      <c r="AP149" s="94"/>
      <c r="AQ149" s="95"/>
      <c r="AR149" s="94">
        <f t="shared" si="65"/>
        <v>0</v>
      </c>
      <c r="AS149" s="97">
        <f t="shared" si="71"/>
        <v>20.33</v>
      </c>
      <c r="AT149" s="2">
        <f t="shared" si="72"/>
        <v>20.33</v>
      </c>
      <c r="AU149" s="2">
        <f t="shared" si="74"/>
        <v>20.33</v>
      </c>
      <c r="AV149" s="2">
        <f t="shared" si="73"/>
        <v>0</v>
      </c>
    </row>
    <row r="150" s="2" customFormat="1" ht="46" spans="1:48">
      <c r="A150" s="29">
        <v>150</v>
      </c>
      <c r="B150" s="27"/>
      <c r="C150" s="30" t="s">
        <v>503</v>
      </c>
      <c r="D150" s="27" t="s">
        <v>504</v>
      </c>
      <c r="E150" s="46" t="s">
        <v>505</v>
      </c>
      <c r="F150" s="45">
        <f>'[1]2021年度园区有效投入-技术改造'!$I151</f>
        <v>228.82</v>
      </c>
      <c r="G150" s="26" t="s">
        <v>90</v>
      </c>
      <c r="H150" s="27">
        <v>0.6</v>
      </c>
      <c r="I150" s="57">
        <f t="shared" si="60"/>
        <v>60.04</v>
      </c>
      <c r="J150" s="57">
        <f t="shared" si="61"/>
        <v>60.04</v>
      </c>
      <c r="K150" s="58">
        <v>282.44</v>
      </c>
      <c r="L150" s="59">
        <f t="shared" si="63"/>
        <v>0.810154369069537</v>
      </c>
      <c r="M150" s="57">
        <f t="shared" si="66"/>
        <v>64.8</v>
      </c>
      <c r="N150" s="56">
        <f t="shared" si="67"/>
        <v>64.8</v>
      </c>
      <c r="O150" s="26" t="s">
        <v>69</v>
      </c>
      <c r="P150" s="63" t="s">
        <v>70</v>
      </c>
      <c r="Q150" s="63" t="s">
        <v>70</v>
      </c>
      <c r="R150" s="56"/>
      <c r="S150" s="57">
        <f t="shared" si="69"/>
        <v>0.6242</v>
      </c>
      <c r="T150" s="56" t="str">
        <f t="shared" si="64"/>
        <v>否</v>
      </c>
      <c r="U150" s="69" t="s">
        <v>79</v>
      </c>
      <c r="V150" s="70">
        <v>1</v>
      </c>
      <c r="W150" s="69">
        <v>1</v>
      </c>
      <c r="X150" s="70">
        <f t="shared" si="62"/>
        <v>14.17</v>
      </c>
      <c r="Y150" s="77"/>
      <c r="Z150" s="77"/>
      <c r="AA150" s="77"/>
      <c r="AB150" s="77"/>
      <c r="AC150" s="77"/>
      <c r="AD150" s="17">
        <v>0.4556</v>
      </c>
      <c r="AE150" s="19">
        <f t="shared" si="75"/>
        <v>0</v>
      </c>
      <c r="AF150" s="77">
        <f t="shared" si="68"/>
        <v>0</v>
      </c>
      <c r="AG150" s="77"/>
      <c r="AH150" s="77"/>
      <c r="AI150" s="77"/>
      <c r="AJ150" s="56">
        <f t="shared" si="70"/>
        <v>14.17</v>
      </c>
      <c r="AK150" s="69"/>
      <c r="AL150" s="69"/>
      <c r="AM150" s="95" t="s">
        <v>75</v>
      </c>
      <c r="AN150" s="95" t="s">
        <v>75</v>
      </c>
      <c r="AO150" s="94"/>
      <c r="AP150" s="94"/>
      <c r="AQ150" s="95"/>
      <c r="AR150" s="94">
        <f t="shared" si="65"/>
        <v>0</v>
      </c>
      <c r="AS150" s="97">
        <f t="shared" si="71"/>
        <v>14.17</v>
      </c>
      <c r="AT150" s="2">
        <f t="shared" si="72"/>
        <v>14.17</v>
      </c>
      <c r="AU150" s="2">
        <f t="shared" si="74"/>
        <v>14.17</v>
      </c>
      <c r="AV150" s="2">
        <f t="shared" si="73"/>
        <v>0</v>
      </c>
    </row>
    <row r="151" s="2" customFormat="1" ht="76" spans="1:48">
      <c r="A151" s="29">
        <v>151</v>
      </c>
      <c r="B151" s="27"/>
      <c r="C151" s="26" t="s">
        <v>506</v>
      </c>
      <c r="D151" s="27" t="s">
        <v>507</v>
      </c>
      <c r="E151" s="46" t="s">
        <v>508</v>
      </c>
      <c r="F151" s="45">
        <f>'[1]2021年度园区有效投入-技术改造'!$I152</f>
        <v>639.05</v>
      </c>
      <c r="G151" s="26" t="s">
        <v>62</v>
      </c>
      <c r="H151" s="27">
        <v>0.8</v>
      </c>
      <c r="I151" s="57">
        <f t="shared" si="60"/>
        <v>60.6</v>
      </c>
      <c r="J151" s="57">
        <f t="shared" si="61"/>
        <v>60.6</v>
      </c>
      <c r="K151" s="58">
        <v>6463.14</v>
      </c>
      <c r="L151" s="59">
        <f t="shared" si="63"/>
        <v>0.0988760880934035</v>
      </c>
      <c r="M151" s="57">
        <f t="shared" si="66"/>
        <v>60.58</v>
      </c>
      <c r="N151" s="56">
        <f t="shared" si="67"/>
        <v>60.58</v>
      </c>
      <c r="O151" s="26" t="s">
        <v>69</v>
      </c>
      <c r="P151" s="63" t="s">
        <v>70</v>
      </c>
      <c r="Q151" s="63" t="s">
        <v>70</v>
      </c>
      <c r="R151" s="56"/>
      <c r="S151" s="57">
        <f t="shared" si="69"/>
        <v>0.6059</v>
      </c>
      <c r="T151" s="56" t="str">
        <f t="shared" si="64"/>
        <v>是</v>
      </c>
      <c r="U151" s="69" t="s">
        <v>79</v>
      </c>
      <c r="V151" s="70">
        <v>0.8</v>
      </c>
      <c r="W151" s="69">
        <v>1</v>
      </c>
      <c r="X151" s="70">
        <f t="shared" si="62"/>
        <v>32.96</v>
      </c>
      <c r="Y151" s="77"/>
      <c r="Z151" s="77"/>
      <c r="AA151" s="77"/>
      <c r="AB151" s="77"/>
      <c r="AC151" s="77"/>
      <c r="AD151" s="17">
        <v>0.4556</v>
      </c>
      <c r="AE151" s="19">
        <f t="shared" si="75"/>
        <v>0</v>
      </c>
      <c r="AF151" s="77">
        <f t="shared" si="68"/>
        <v>0</v>
      </c>
      <c r="AG151" s="77"/>
      <c r="AH151" s="77"/>
      <c r="AI151" s="77"/>
      <c r="AJ151" s="56">
        <f t="shared" si="70"/>
        <v>32.96</v>
      </c>
      <c r="AK151" s="69"/>
      <c r="AL151" s="69"/>
      <c r="AM151" s="95" t="s">
        <v>75</v>
      </c>
      <c r="AN151" s="95" t="s">
        <v>75</v>
      </c>
      <c r="AO151" s="94"/>
      <c r="AP151" s="94"/>
      <c r="AQ151" s="95"/>
      <c r="AR151" s="94">
        <f t="shared" si="65"/>
        <v>0</v>
      </c>
      <c r="AS151" s="97">
        <f t="shared" si="71"/>
        <v>32.96</v>
      </c>
      <c r="AT151" s="2">
        <f t="shared" si="72"/>
        <v>32.96</v>
      </c>
      <c r="AU151" s="2">
        <f t="shared" si="74"/>
        <v>32.96</v>
      </c>
      <c r="AV151" s="2">
        <f t="shared" si="73"/>
        <v>0</v>
      </c>
    </row>
    <row r="152" s="2" customFormat="1" ht="46" spans="1:48">
      <c r="A152" s="29">
        <v>152</v>
      </c>
      <c r="B152" s="27"/>
      <c r="C152" s="26" t="s">
        <v>509</v>
      </c>
      <c r="D152" s="27" t="s">
        <v>510</v>
      </c>
      <c r="E152" s="46" t="s">
        <v>511</v>
      </c>
      <c r="F152" s="45">
        <f>'[1]2021年度园区有效投入-技术改造'!$I153</f>
        <v>306.07</v>
      </c>
      <c r="G152" s="26" t="s">
        <v>62</v>
      </c>
      <c r="H152" s="27">
        <v>0.8</v>
      </c>
      <c r="I152" s="57">
        <f t="shared" si="60"/>
        <v>60.14</v>
      </c>
      <c r="J152" s="57">
        <f t="shared" si="61"/>
        <v>60.14</v>
      </c>
      <c r="K152" s="58">
        <v>2091</v>
      </c>
      <c r="L152" s="59">
        <f t="shared" si="63"/>
        <v>0.14637494021999</v>
      </c>
      <c r="M152" s="57">
        <f t="shared" si="66"/>
        <v>60.86</v>
      </c>
      <c r="N152" s="56">
        <f t="shared" si="67"/>
        <v>60.86</v>
      </c>
      <c r="O152" s="26" t="s">
        <v>63</v>
      </c>
      <c r="P152" s="63">
        <v>3.5</v>
      </c>
      <c r="Q152" s="63" t="s">
        <v>64</v>
      </c>
      <c r="R152" s="56"/>
      <c r="S152" s="57">
        <f t="shared" si="69"/>
        <v>0.605</v>
      </c>
      <c r="T152" s="56" t="str">
        <f t="shared" si="64"/>
        <v>否</v>
      </c>
      <c r="U152" s="69" t="s">
        <v>79</v>
      </c>
      <c r="V152" s="70">
        <v>1</v>
      </c>
      <c r="W152" s="69">
        <v>1</v>
      </c>
      <c r="X152" s="70">
        <f t="shared" si="62"/>
        <v>19.71</v>
      </c>
      <c r="Y152" s="77"/>
      <c r="Z152" s="77"/>
      <c r="AA152" s="77"/>
      <c r="AB152" s="77"/>
      <c r="AC152" s="77"/>
      <c r="AD152" s="17">
        <v>0.4556</v>
      </c>
      <c r="AE152" s="19">
        <f t="shared" si="75"/>
        <v>0</v>
      </c>
      <c r="AF152" s="77">
        <f t="shared" si="68"/>
        <v>0</v>
      </c>
      <c r="AG152" s="77"/>
      <c r="AH152" s="77"/>
      <c r="AI152" s="77"/>
      <c r="AJ152" s="56">
        <f t="shared" si="70"/>
        <v>19.71</v>
      </c>
      <c r="AK152" s="69"/>
      <c r="AL152" s="69"/>
      <c r="AM152" s="95" t="s">
        <v>75</v>
      </c>
      <c r="AN152" s="95" t="s">
        <v>75</v>
      </c>
      <c r="AO152" s="94"/>
      <c r="AP152" s="94"/>
      <c r="AQ152" s="95"/>
      <c r="AR152" s="94">
        <f t="shared" si="65"/>
        <v>0</v>
      </c>
      <c r="AS152" s="97">
        <f t="shared" si="71"/>
        <v>19.71</v>
      </c>
      <c r="AT152" s="2">
        <f t="shared" si="72"/>
        <v>19.71</v>
      </c>
      <c r="AU152" s="2">
        <f t="shared" si="74"/>
        <v>19.71</v>
      </c>
      <c r="AV152" s="2">
        <f t="shared" si="73"/>
        <v>0</v>
      </c>
    </row>
    <row r="153" s="2" customFormat="1" ht="46" spans="1:48">
      <c r="A153" s="29">
        <v>153</v>
      </c>
      <c r="B153" s="27"/>
      <c r="C153" s="26" t="s">
        <v>512</v>
      </c>
      <c r="D153" s="27" t="s">
        <v>513</v>
      </c>
      <c r="E153" s="46" t="s">
        <v>514</v>
      </c>
      <c r="F153" s="45">
        <f>'[1]2021年度园区有效投入-技术改造'!$I154</f>
        <v>558.65</v>
      </c>
      <c r="G153" s="26" t="s">
        <v>86</v>
      </c>
      <c r="H153" s="27">
        <v>0.7</v>
      </c>
      <c r="I153" s="57">
        <f t="shared" si="60"/>
        <v>60.49</v>
      </c>
      <c r="J153" s="57">
        <f t="shared" si="61"/>
        <v>60.49</v>
      </c>
      <c r="K153" s="58">
        <v>66.75</v>
      </c>
      <c r="L153" s="59">
        <f t="shared" si="63"/>
        <v>1</v>
      </c>
      <c r="M153" s="57">
        <f t="shared" si="66"/>
        <v>65.93</v>
      </c>
      <c r="N153" s="56">
        <f t="shared" si="67"/>
        <v>65.93</v>
      </c>
      <c r="O153" s="26" t="s">
        <v>69</v>
      </c>
      <c r="P153" s="63" t="s">
        <v>70</v>
      </c>
      <c r="Q153" s="63" t="s">
        <v>70</v>
      </c>
      <c r="R153" s="56"/>
      <c r="S153" s="57">
        <f t="shared" si="69"/>
        <v>0.6321</v>
      </c>
      <c r="T153" s="56" t="str">
        <f t="shared" si="64"/>
        <v>是</v>
      </c>
      <c r="U153" s="69" t="s">
        <v>79</v>
      </c>
      <c r="V153" s="70">
        <v>0.8</v>
      </c>
      <c r="W153" s="69">
        <v>1</v>
      </c>
      <c r="X153" s="70">
        <f t="shared" si="62"/>
        <v>28.86</v>
      </c>
      <c r="Y153" s="77"/>
      <c r="Z153" s="77"/>
      <c r="AA153" s="77"/>
      <c r="AB153" s="77"/>
      <c r="AC153" s="77"/>
      <c r="AD153" s="17">
        <v>0.4556</v>
      </c>
      <c r="AE153" s="19">
        <f t="shared" si="75"/>
        <v>0</v>
      </c>
      <c r="AF153" s="77">
        <f t="shared" si="68"/>
        <v>0</v>
      </c>
      <c r="AG153" s="77"/>
      <c r="AH153" s="77"/>
      <c r="AI153" s="77"/>
      <c r="AJ153" s="56">
        <f t="shared" si="70"/>
        <v>28.86</v>
      </c>
      <c r="AK153" s="69"/>
      <c r="AL153" s="69"/>
      <c r="AM153" s="95" t="s">
        <v>75</v>
      </c>
      <c r="AN153" s="95" t="s">
        <v>75</v>
      </c>
      <c r="AO153" s="94"/>
      <c r="AP153" s="94"/>
      <c r="AQ153" s="95"/>
      <c r="AR153" s="94">
        <f t="shared" si="65"/>
        <v>0</v>
      </c>
      <c r="AS153" s="97">
        <f t="shared" si="71"/>
        <v>28.86</v>
      </c>
      <c r="AT153" s="2">
        <f t="shared" si="72"/>
        <v>28.86</v>
      </c>
      <c r="AU153" s="2">
        <f t="shared" si="74"/>
        <v>28.86</v>
      </c>
      <c r="AV153" s="2">
        <f t="shared" si="73"/>
        <v>0</v>
      </c>
    </row>
    <row r="154" s="2" customFormat="1" ht="61" spans="1:48">
      <c r="A154" s="99">
        <v>156</v>
      </c>
      <c r="B154" s="27"/>
      <c r="C154" s="26" t="s">
        <v>515</v>
      </c>
      <c r="D154" s="27" t="s">
        <v>516</v>
      </c>
      <c r="E154" s="46" t="s">
        <v>517</v>
      </c>
      <c r="F154" s="45">
        <f>'[1]2021年度园区有效投入-技术改造'!$I157</f>
        <v>1708.66</v>
      </c>
      <c r="G154" s="26" t="s">
        <v>62</v>
      </c>
      <c r="H154" s="27">
        <v>0.8</v>
      </c>
      <c r="I154" s="57">
        <f t="shared" si="60"/>
        <v>62.09</v>
      </c>
      <c r="J154" s="57">
        <f t="shared" si="61"/>
        <v>62.09</v>
      </c>
      <c r="K154" s="58">
        <v>1989</v>
      </c>
      <c r="L154" s="59">
        <f t="shared" si="63"/>
        <v>0.859054801407743</v>
      </c>
      <c r="M154" s="57">
        <f t="shared" si="66"/>
        <v>65.1</v>
      </c>
      <c r="N154" s="56">
        <f t="shared" si="67"/>
        <v>65.1</v>
      </c>
      <c r="O154" s="26" t="s">
        <v>69</v>
      </c>
      <c r="P154" s="63" t="s">
        <v>70</v>
      </c>
      <c r="Q154" s="63" t="s">
        <v>70</v>
      </c>
      <c r="R154" s="56"/>
      <c r="S154" s="57">
        <f t="shared" si="69"/>
        <v>0.636</v>
      </c>
      <c r="T154" s="56" t="str">
        <f t="shared" si="64"/>
        <v>是</v>
      </c>
      <c r="U154" s="69">
        <v>1816</v>
      </c>
      <c r="V154" s="70">
        <v>1</v>
      </c>
      <c r="W154" s="69">
        <v>1</v>
      </c>
      <c r="X154" s="70">
        <f t="shared" si="62"/>
        <v>114.28</v>
      </c>
      <c r="Y154" s="77" t="e">
        <f>VLOOKUP(C154,#REF!,9,FALSE)</f>
        <v>#REF!</v>
      </c>
      <c r="Z154" s="77" t="e">
        <f>VLOOKUP($C154,#REF!,3,FALSE)</f>
        <v>#REF!</v>
      </c>
      <c r="AA154" s="78" t="e">
        <f>VLOOKUP($C154,#REF!,4,FALSE)*0.8</f>
        <v>#REF!</v>
      </c>
      <c r="AB154" s="78" t="e">
        <f>VLOOKUP($C154,#REF!,5,FALSE)</f>
        <v>#REF!</v>
      </c>
      <c r="AC154" s="86" t="e">
        <f>VLOOKUP($C154,#REF!,6,FALSE)</f>
        <v>#REF!</v>
      </c>
      <c r="AD154" s="17">
        <v>0.4556</v>
      </c>
      <c r="AE154" s="19" t="e">
        <f t="shared" si="75"/>
        <v>#REF!</v>
      </c>
      <c r="AF154" s="77" t="e">
        <f t="shared" si="68"/>
        <v>#REF!</v>
      </c>
      <c r="AG154" s="77"/>
      <c r="AH154" s="77"/>
      <c r="AI154" s="77"/>
      <c r="AJ154" s="56" t="e">
        <f t="shared" si="70"/>
        <v>#REF!</v>
      </c>
      <c r="AK154" s="69"/>
      <c r="AL154" s="69"/>
      <c r="AM154" s="95" t="s">
        <v>75</v>
      </c>
      <c r="AN154" s="95" t="s">
        <v>75</v>
      </c>
      <c r="AO154" s="94"/>
      <c r="AP154" s="94"/>
      <c r="AQ154" s="95"/>
      <c r="AR154" s="94">
        <f t="shared" si="65"/>
        <v>0</v>
      </c>
      <c r="AS154" s="97" t="e">
        <f t="shared" si="71"/>
        <v>#REF!</v>
      </c>
      <c r="AT154" s="2" t="e">
        <f t="shared" si="72"/>
        <v>#REF!</v>
      </c>
      <c r="AU154" s="2" t="e">
        <f t="shared" si="74"/>
        <v>#REF!</v>
      </c>
      <c r="AV154" s="2" t="e">
        <f t="shared" si="73"/>
        <v>#REF!</v>
      </c>
    </row>
    <row r="155" s="2" customFormat="1" ht="15.2" spans="1:48">
      <c r="A155" s="27"/>
      <c r="B155" s="27"/>
      <c r="C155" s="27"/>
      <c r="D155" s="27"/>
      <c r="E155" s="27"/>
      <c r="F155" s="45">
        <f>SUM(F6:F154)</f>
        <v>275487.65</v>
      </c>
      <c r="G155" s="69"/>
      <c r="H155" s="27"/>
      <c r="I155" s="101"/>
      <c r="J155" s="27"/>
      <c r="K155" s="56"/>
      <c r="L155" s="102"/>
      <c r="M155" s="101"/>
      <c r="N155" s="56"/>
      <c r="O155" s="69"/>
      <c r="P155" s="69"/>
      <c r="Q155" s="69"/>
      <c r="R155" s="56"/>
      <c r="S155" s="27"/>
      <c r="T155" s="56"/>
      <c r="U155" s="69"/>
      <c r="V155" s="70"/>
      <c r="W155" s="69"/>
      <c r="X155" s="70">
        <f>SUM(X6:X154)</f>
        <v>15453.98</v>
      </c>
      <c r="Y155" s="70" t="e">
        <f>SUM(Y6:Y154)</f>
        <v>#REF!</v>
      </c>
      <c r="Z155" s="77"/>
      <c r="AA155" s="77"/>
      <c r="AB155" s="77"/>
      <c r="AC155" s="77"/>
      <c r="AD155" s="106"/>
      <c r="AE155" s="106" t="e">
        <f>SUM(AE8:AE154)</f>
        <v>#REF!</v>
      </c>
      <c r="AF155" s="106" t="e">
        <f>SUM(AF8:AF154)</f>
        <v>#REF!</v>
      </c>
      <c r="AG155" s="77"/>
      <c r="AH155" s="77"/>
      <c r="AI155" s="77"/>
      <c r="AJ155" s="106" t="e">
        <f>SUM(AJ8:AJ154)</f>
        <v>#REF!</v>
      </c>
      <c r="AK155" s="106">
        <f>SUM(AK8:AK154)</f>
        <v>0</v>
      </c>
      <c r="AL155" s="106">
        <f>SUM(AL8:AL154)</f>
        <v>0</v>
      </c>
      <c r="AM155" s="107">
        <f t="shared" ref="AM155:AR155" si="76">SUM(AM6:AM154)</f>
        <v>4800</v>
      </c>
      <c r="AN155" s="107">
        <f t="shared" si="76"/>
        <v>77</v>
      </c>
      <c r="AO155" s="107">
        <f t="shared" si="76"/>
        <v>0</v>
      </c>
      <c r="AP155" s="107">
        <f t="shared" si="76"/>
        <v>2269.79</v>
      </c>
      <c r="AQ155" s="107">
        <f t="shared" si="76"/>
        <v>595</v>
      </c>
      <c r="AR155" s="107">
        <f t="shared" si="76"/>
        <v>7741.79</v>
      </c>
      <c r="AS155" s="107" t="e">
        <f>SUBTOTAL(9,AS6:AS154)</f>
        <v>#REF!</v>
      </c>
      <c r="AU155" s="2" t="e">
        <f t="shared" si="74"/>
        <v>#REF!</v>
      </c>
      <c r="AV155" s="2" t="e">
        <f t="shared" si="73"/>
        <v>#REF!</v>
      </c>
    </row>
    <row r="156" spans="39:47">
      <c r="AM156" s="108"/>
      <c r="AN156" s="108"/>
      <c r="AO156" s="108"/>
      <c r="AP156" s="108"/>
      <c r="AQ156" s="108"/>
      <c r="AR156" s="108"/>
      <c r="AU156" s="2"/>
    </row>
    <row r="157" spans="39:47">
      <c r="AM157" s="108"/>
      <c r="AN157" s="108"/>
      <c r="AO157" s="108"/>
      <c r="AP157" s="108"/>
      <c r="AQ157" s="108"/>
      <c r="AR157" s="108"/>
      <c r="AU157" s="2"/>
    </row>
    <row r="158" spans="32:47">
      <c r="AF158" s="17">
        <v>3414.12</v>
      </c>
      <c r="AM158" s="108"/>
      <c r="AN158" s="108"/>
      <c r="AO158" s="108"/>
      <c r="AP158" s="108"/>
      <c r="AQ158" s="108"/>
      <c r="AR158" s="108"/>
      <c r="AU158" s="2"/>
    </row>
    <row r="159" ht="17" spans="6:47">
      <c r="F159" s="14" t="s">
        <v>518</v>
      </c>
      <c r="L159" s="14" t="s">
        <v>518</v>
      </c>
      <c r="AF159" s="17">
        <v>1500</v>
      </c>
      <c r="AM159" s="108"/>
      <c r="AN159" s="108"/>
      <c r="AO159" s="108"/>
      <c r="AP159" s="108"/>
      <c r="AQ159" s="108"/>
      <c r="AR159" s="108"/>
      <c r="AU159" s="2"/>
    </row>
    <row r="160" spans="6:47">
      <c r="F160" s="14">
        <f>MAX(F$6:F$154)</f>
        <v>29047.06</v>
      </c>
      <c r="L160" s="103">
        <f>MAX(L$6:L$154)</f>
        <v>6.73159804922309</v>
      </c>
      <c r="AF160" s="17">
        <f>AF159/AF158</f>
        <v>0.439351868124143</v>
      </c>
      <c r="AM160" s="108"/>
      <c r="AN160" s="108"/>
      <c r="AO160" s="108"/>
      <c r="AP160" s="108"/>
      <c r="AQ160" s="108"/>
      <c r="AR160" s="108"/>
      <c r="AU160" s="2"/>
    </row>
    <row r="161" spans="6:47">
      <c r="F161" s="14">
        <f>MIN(F$6:F$154)</f>
        <v>203.18</v>
      </c>
      <c r="L161" s="104">
        <f>MIN(L$6:L$154)</f>
        <v>0.00182391860481591</v>
      </c>
      <c r="AM161" s="108"/>
      <c r="AN161" s="108"/>
      <c r="AO161" s="108"/>
      <c r="AP161" s="108"/>
      <c r="AQ161" s="108"/>
      <c r="AR161" s="108"/>
      <c r="AU161" s="2"/>
    </row>
    <row r="162" spans="6:47">
      <c r="F162" s="16">
        <f>0.4*F161/(F161-0.6*F160)</f>
        <v>-0.00471824300600242</v>
      </c>
      <c r="L162" s="16">
        <f>0.4*L161/(L161-0.6*L160)</f>
        <v>-0.000180714159428096</v>
      </c>
      <c r="AM162" s="108"/>
      <c r="AN162" s="108"/>
      <c r="AO162" s="108"/>
      <c r="AP162" s="108"/>
      <c r="AQ162" s="108"/>
      <c r="AR162" s="108"/>
      <c r="AU162" s="2"/>
    </row>
    <row r="163" spans="39:47">
      <c r="AM163" s="108"/>
      <c r="AN163" s="108"/>
      <c r="AO163" s="108"/>
      <c r="AP163" s="108"/>
      <c r="AQ163" s="108"/>
      <c r="AR163" s="108"/>
      <c r="AU163" s="2"/>
    </row>
    <row r="164" spans="39:47">
      <c r="AM164" s="108"/>
      <c r="AN164" s="108"/>
      <c r="AO164" s="108"/>
      <c r="AP164" s="108"/>
      <c r="AQ164" s="108"/>
      <c r="AR164" s="108"/>
      <c r="AU164" s="2"/>
    </row>
    <row r="165" spans="39:47">
      <c r="AM165" s="108"/>
      <c r="AN165" s="108"/>
      <c r="AO165" s="108"/>
      <c r="AP165" s="108"/>
      <c r="AQ165" s="108"/>
      <c r="AR165" s="108"/>
      <c r="AU165" s="2"/>
    </row>
    <row r="166" spans="39:47">
      <c r="AM166" s="108"/>
      <c r="AN166" s="108"/>
      <c r="AO166" s="108"/>
      <c r="AP166" s="108"/>
      <c r="AQ166" s="108"/>
      <c r="AR166" s="108"/>
      <c r="AU166" s="2"/>
    </row>
    <row r="167" spans="39:47">
      <c r="AM167" s="108"/>
      <c r="AN167" s="108"/>
      <c r="AO167" s="108"/>
      <c r="AP167" s="108"/>
      <c r="AQ167" s="108"/>
      <c r="AR167" s="108"/>
      <c r="AU167" s="2"/>
    </row>
    <row r="168" spans="39:47">
      <c r="AM168" s="108"/>
      <c r="AN168" s="108"/>
      <c r="AO168" s="108"/>
      <c r="AP168" s="108"/>
      <c r="AQ168" s="108"/>
      <c r="AR168" s="108"/>
      <c r="AU168" s="2"/>
    </row>
    <row r="169" spans="39:47">
      <c r="AM169" s="108"/>
      <c r="AN169" s="108"/>
      <c r="AO169" s="108"/>
      <c r="AP169" s="108"/>
      <c r="AQ169" s="108"/>
      <c r="AR169" s="108"/>
      <c r="AU169" s="2"/>
    </row>
    <row r="170" spans="39:47">
      <c r="AM170" s="108"/>
      <c r="AN170" s="108"/>
      <c r="AO170" s="108"/>
      <c r="AP170" s="108"/>
      <c r="AQ170" s="108"/>
      <c r="AR170" s="108"/>
      <c r="AU170" s="2"/>
    </row>
    <row r="171" spans="47:47">
      <c r="AU171" s="2"/>
    </row>
    <row r="172" spans="47:47">
      <c r="AU172" s="2"/>
    </row>
    <row r="173" spans="47:47">
      <c r="AU173" s="2"/>
    </row>
    <row r="174" spans="47:47">
      <c r="AU174" s="2"/>
    </row>
    <row r="175" spans="47:47">
      <c r="AU175" s="2"/>
    </row>
    <row r="176" spans="47:47">
      <c r="AU176" s="2"/>
    </row>
    <row r="177" spans="47:47">
      <c r="AU177" s="2"/>
    </row>
    <row r="178" spans="47:47">
      <c r="AU178" s="2"/>
    </row>
    <row r="179" spans="47:47">
      <c r="AU179" s="2"/>
    </row>
    <row r="180" spans="47:47">
      <c r="AU180" s="2"/>
    </row>
  </sheetData>
  <autoFilter ref="A5:AV154">
    <extLst/>
  </autoFilter>
  <mergeCells count="28">
    <mergeCell ref="A1:AS1"/>
    <mergeCell ref="A2:AS2"/>
    <mergeCell ref="F3:X3"/>
    <mergeCell ref="Y3:AI3"/>
    <mergeCell ref="AK3:AR3"/>
    <mergeCell ref="I4:J4"/>
    <mergeCell ref="K4:N4"/>
    <mergeCell ref="O4:R4"/>
    <mergeCell ref="T4:U4"/>
    <mergeCell ref="Y4:AF4"/>
    <mergeCell ref="AG4:AI4"/>
    <mergeCell ref="AK4:AO4"/>
    <mergeCell ref="A3:A5"/>
    <mergeCell ref="B3:B5"/>
    <mergeCell ref="B6:B7"/>
    <mergeCell ref="B8:B154"/>
    <mergeCell ref="C3:C5"/>
    <mergeCell ref="D3:D5"/>
    <mergeCell ref="E3:E5"/>
    <mergeCell ref="F4:F5"/>
    <mergeCell ref="H4:H5"/>
    <mergeCell ref="S4:S5"/>
    <mergeCell ref="V4:V5"/>
    <mergeCell ref="W4:W5"/>
    <mergeCell ref="X4:X5"/>
    <mergeCell ref="AJ3:AJ5"/>
    <mergeCell ref="AR4:AR5"/>
    <mergeCell ref="AS3:AS5"/>
  </mergeCells>
  <conditionalFormatting sqref="C$1:C$1048576">
    <cfRule type="duplicateValues" dxfId="0" priority="1"/>
  </conditionalFormatting>
  <conditionalFormatting sqref="E8:E154">
    <cfRule type="duplicateValues" dxfId="0" priority="2"/>
  </conditionalFormatting>
  <pageMargins left="0.75" right="0.75" top="1" bottom="1" header="0.5" footer="0.5"/>
  <pageSetup paperSize="8" scale="4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V180"/>
  <sheetViews>
    <sheetView zoomScale="70" zoomScaleNormal="70" topLeftCell="K1" workbookViewId="0">
      <selection activeCell="Y6" sqref="Y6:AF155"/>
    </sheetView>
  </sheetViews>
  <sheetFormatPr defaultColWidth="9" defaultRowHeight="16.8"/>
  <cols>
    <col min="1" max="1" width="5.36538461538461" style="5" customWidth="1"/>
    <col min="2" max="2" width="9.79807692307692" style="5" customWidth="1"/>
    <col min="3" max="3" width="17.9038461538462" style="5" customWidth="1"/>
    <col min="4" max="4" width="9.75961538461538" style="5" customWidth="1"/>
    <col min="5" max="5" width="21.125" style="5" customWidth="1"/>
    <col min="6" max="6" width="14.8942307692308" style="14" customWidth="1"/>
    <col min="7" max="7" width="10.125" style="15" customWidth="1"/>
    <col min="8" max="8" width="8.63461538461539" style="5" customWidth="1"/>
    <col min="9" max="9" width="17.3269230769231" style="16" customWidth="1"/>
    <col min="10" max="10" width="9.47115384615385" style="5" customWidth="1"/>
    <col min="11" max="11" width="18.5288461538462" style="3" customWidth="1"/>
    <col min="12" max="12" width="15.6346153846154" style="3" customWidth="1"/>
    <col min="13" max="13" width="10.5480769230769" style="3" customWidth="1"/>
    <col min="14" max="14" width="8.125" style="3" customWidth="1"/>
    <col min="15" max="15" width="14.3557692307692" style="15" customWidth="1"/>
    <col min="16" max="16" width="8.125" style="15" customWidth="1"/>
    <col min="17" max="17" width="9.88461538461538" style="15" customWidth="1"/>
    <col min="18" max="18" width="10.4134615384615" style="3" customWidth="1"/>
    <col min="19" max="19" width="14" style="5" customWidth="1"/>
    <col min="20" max="20" width="16.125" style="3" customWidth="1"/>
    <col min="21" max="21" width="8.125" style="15" customWidth="1"/>
    <col min="22" max="22" width="9.36538461538461" style="6" customWidth="1"/>
    <col min="23" max="23" width="8.63461538461539" style="15" customWidth="1"/>
    <col min="24" max="24" width="20.125" style="6" customWidth="1"/>
    <col min="25" max="25" width="13.7596153846154" style="17" customWidth="1"/>
    <col min="26" max="26" width="8.25" style="17" customWidth="1"/>
    <col min="27" max="27" width="11.125" style="17" customWidth="1"/>
    <col min="28" max="28" width="11.875" style="17" customWidth="1"/>
    <col min="29" max="29" width="13.3653846153846" style="17" customWidth="1"/>
    <col min="30" max="31" width="8.125" style="17" customWidth="1"/>
    <col min="32" max="32" width="11.875" style="17" customWidth="1"/>
    <col min="33" max="33" width="13.7596153846154" style="17" customWidth="1"/>
    <col min="34" max="34" width="8.125" style="17" customWidth="1"/>
    <col min="35" max="35" width="11.875" style="17" customWidth="1"/>
    <col min="36" max="36" width="10.3653846153846" style="3" customWidth="1"/>
    <col min="37" max="38" width="6.25" style="15" customWidth="1"/>
    <col min="39" max="39" width="9.34615384615385" style="15" customWidth="1"/>
    <col min="40" max="41" width="6.25" style="15" customWidth="1"/>
    <col min="42" max="42" width="10.0192307692308" style="15" customWidth="1"/>
    <col min="43" max="43" width="8.125" style="15" customWidth="1"/>
    <col min="44" max="44" width="10.0192307692308" style="15" customWidth="1"/>
    <col min="45" max="45" width="11.125" style="20" customWidth="1"/>
    <col min="46" max="49" width="9" style="6" hidden="1" customWidth="1"/>
    <col min="50" max="16384" width="9" style="6"/>
  </cols>
  <sheetData>
    <row r="1" ht="39" customHeight="1" spans="1:45">
      <c r="A1" s="21" t="s">
        <v>0</v>
      </c>
      <c r="B1" s="21"/>
      <c r="C1" s="21"/>
      <c r="D1" s="21"/>
      <c r="E1" s="21"/>
      <c r="F1" s="31"/>
      <c r="G1" s="32"/>
      <c r="H1" s="21"/>
      <c r="I1" s="47"/>
      <c r="J1" s="21"/>
      <c r="K1" s="48"/>
      <c r="L1" s="48"/>
      <c r="M1" s="48"/>
      <c r="N1" s="48"/>
      <c r="O1" s="32"/>
      <c r="P1" s="32"/>
      <c r="Q1" s="32"/>
      <c r="R1" s="48"/>
      <c r="S1" s="21"/>
      <c r="T1" s="48"/>
      <c r="U1" s="32"/>
      <c r="V1" s="21"/>
      <c r="W1" s="32"/>
      <c r="X1" s="21"/>
      <c r="Y1" s="71"/>
      <c r="Z1" s="71"/>
      <c r="AA1" s="71"/>
      <c r="AB1" s="71"/>
      <c r="AC1" s="71"/>
      <c r="AD1" s="71"/>
      <c r="AE1" s="71"/>
      <c r="AF1" s="71"/>
      <c r="AG1" s="71"/>
      <c r="AH1" s="71"/>
      <c r="AI1" s="71"/>
      <c r="AJ1" s="48"/>
      <c r="AK1" s="32"/>
      <c r="AL1" s="32"/>
      <c r="AM1" s="32"/>
      <c r="AN1" s="32"/>
      <c r="AO1" s="32"/>
      <c r="AP1" s="32"/>
      <c r="AQ1" s="32"/>
      <c r="AR1" s="32"/>
      <c r="AS1" s="48"/>
    </row>
    <row r="2" customFormat="1" ht="21" customHeight="1" spans="1:45">
      <c r="A2" s="22" t="s">
        <v>1</v>
      </c>
      <c r="B2" s="22"/>
      <c r="C2" s="22"/>
      <c r="D2" s="22"/>
      <c r="E2" s="22"/>
      <c r="F2" s="33"/>
      <c r="G2" s="34"/>
      <c r="H2" s="22"/>
      <c r="I2" s="49"/>
      <c r="J2" s="22"/>
      <c r="K2" s="50"/>
      <c r="L2" s="50"/>
      <c r="M2" s="50"/>
      <c r="N2" s="50"/>
      <c r="O2" s="34"/>
      <c r="P2" s="34"/>
      <c r="Q2" s="34"/>
      <c r="R2" s="50"/>
      <c r="S2" s="22"/>
      <c r="T2" s="50"/>
      <c r="U2" s="34"/>
      <c r="V2" s="22"/>
      <c r="W2" s="34"/>
      <c r="X2" s="22"/>
      <c r="Y2" s="72"/>
      <c r="Z2" s="72"/>
      <c r="AA2" s="72"/>
      <c r="AB2" s="72"/>
      <c r="AC2" s="72"/>
      <c r="AD2" s="72"/>
      <c r="AE2" s="72"/>
      <c r="AF2" s="72"/>
      <c r="AG2" s="72"/>
      <c r="AH2" s="72"/>
      <c r="AI2" s="72"/>
      <c r="AJ2" s="50"/>
      <c r="AK2" s="34"/>
      <c r="AL2" s="34"/>
      <c r="AM2" s="34"/>
      <c r="AN2" s="34"/>
      <c r="AO2" s="34"/>
      <c r="AP2" s="34"/>
      <c r="AQ2" s="34"/>
      <c r="AR2" s="34"/>
      <c r="AS2" s="50"/>
    </row>
    <row r="3" s="1" customFormat="1" ht="30" customHeight="1" spans="1:45">
      <c r="A3" s="23" t="s">
        <v>2</v>
      </c>
      <c r="B3" s="23" t="s">
        <v>3</v>
      </c>
      <c r="C3" s="23" t="s">
        <v>4</v>
      </c>
      <c r="D3" s="23" t="s">
        <v>5</v>
      </c>
      <c r="E3" s="35" t="s">
        <v>6</v>
      </c>
      <c r="F3" s="36" t="s">
        <v>7</v>
      </c>
      <c r="G3" s="37"/>
      <c r="H3" s="38"/>
      <c r="I3" s="51"/>
      <c r="J3" s="38"/>
      <c r="K3" s="38"/>
      <c r="L3" s="38"/>
      <c r="M3" s="38"/>
      <c r="N3" s="38"/>
      <c r="O3" s="37"/>
      <c r="P3" s="37"/>
      <c r="Q3" s="37"/>
      <c r="R3" s="38"/>
      <c r="S3" s="38"/>
      <c r="T3" s="38"/>
      <c r="U3" s="37"/>
      <c r="V3" s="38"/>
      <c r="W3" s="65"/>
      <c r="X3" s="66"/>
      <c r="Y3" s="73" t="s">
        <v>8</v>
      </c>
      <c r="Z3" s="73"/>
      <c r="AA3" s="74"/>
      <c r="AB3" s="74"/>
      <c r="AC3" s="74"/>
      <c r="AD3" s="74"/>
      <c r="AE3" s="74"/>
      <c r="AF3" s="74"/>
      <c r="AG3" s="74"/>
      <c r="AH3" s="74"/>
      <c r="AI3" s="74"/>
      <c r="AJ3" s="87" t="s">
        <v>9</v>
      </c>
      <c r="AK3" s="90" t="s">
        <v>10</v>
      </c>
      <c r="AL3" s="90"/>
      <c r="AM3" s="90"/>
      <c r="AN3" s="90"/>
      <c r="AO3" s="90"/>
      <c r="AP3" s="90"/>
      <c r="AQ3" s="90"/>
      <c r="AR3" s="96"/>
      <c r="AS3" s="87" t="s">
        <v>11</v>
      </c>
    </row>
    <row r="4" s="1" customFormat="1" ht="30" customHeight="1" spans="1:45">
      <c r="A4" s="23"/>
      <c r="B4" s="23"/>
      <c r="C4" s="23"/>
      <c r="D4" s="23"/>
      <c r="E4" s="35"/>
      <c r="F4" s="39" t="s">
        <v>12</v>
      </c>
      <c r="G4" s="40" t="s">
        <v>13</v>
      </c>
      <c r="H4" s="41" t="s">
        <v>14</v>
      </c>
      <c r="I4" s="52" t="s">
        <v>15</v>
      </c>
      <c r="J4" s="53"/>
      <c r="K4" s="53" t="s">
        <v>16</v>
      </c>
      <c r="L4" s="53"/>
      <c r="M4" s="53"/>
      <c r="N4" s="53"/>
      <c r="O4" s="60" t="s">
        <v>17</v>
      </c>
      <c r="P4" s="60"/>
      <c r="Q4" s="60"/>
      <c r="R4" s="64"/>
      <c r="S4" s="23" t="s">
        <v>18</v>
      </c>
      <c r="T4" s="23" t="s">
        <v>19</v>
      </c>
      <c r="U4" s="67"/>
      <c r="V4" s="68" t="s">
        <v>20</v>
      </c>
      <c r="W4" s="67" t="s">
        <v>21</v>
      </c>
      <c r="X4" s="23" t="s">
        <v>22</v>
      </c>
      <c r="Y4" s="73" t="s">
        <v>23</v>
      </c>
      <c r="Z4" s="73"/>
      <c r="AA4" s="74"/>
      <c r="AB4" s="74"/>
      <c r="AC4" s="74"/>
      <c r="AD4" s="74"/>
      <c r="AE4" s="74"/>
      <c r="AF4" s="74"/>
      <c r="AG4" s="74" t="s">
        <v>24</v>
      </c>
      <c r="AH4" s="74"/>
      <c r="AI4" s="74"/>
      <c r="AJ4" s="88"/>
      <c r="AK4" s="91" t="s">
        <v>25</v>
      </c>
      <c r="AL4" s="92"/>
      <c r="AM4" s="92"/>
      <c r="AN4" s="92"/>
      <c r="AO4" s="92"/>
      <c r="AP4" s="92" t="s">
        <v>26</v>
      </c>
      <c r="AQ4" s="92" t="s">
        <v>27</v>
      </c>
      <c r="AR4" s="92" t="s">
        <v>28</v>
      </c>
      <c r="AS4" s="88"/>
    </row>
    <row r="5" s="1" customFormat="1" ht="57" customHeight="1" spans="1:45">
      <c r="A5" s="23"/>
      <c r="B5" s="23"/>
      <c r="C5" s="23"/>
      <c r="D5" s="23"/>
      <c r="E5" s="35"/>
      <c r="F5" s="42"/>
      <c r="G5" s="43" t="s">
        <v>29</v>
      </c>
      <c r="H5" s="44"/>
      <c r="I5" s="54" t="s">
        <v>30</v>
      </c>
      <c r="J5" s="55" t="s">
        <v>31</v>
      </c>
      <c r="K5" s="56" t="s">
        <v>32</v>
      </c>
      <c r="L5" s="55" t="s">
        <v>33</v>
      </c>
      <c r="M5" s="61" t="s">
        <v>30</v>
      </c>
      <c r="N5" s="55" t="s">
        <v>34</v>
      </c>
      <c r="O5" s="62" t="s">
        <v>35</v>
      </c>
      <c r="P5" s="62" t="s">
        <v>36</v>
      </c>
      <c r="Q5" s="62" t="s">
        <v>37</v>
      </c>
      <c r="R5" s="55" t="s">
        <v>38</v>
      </c>
      <c r="S5" s="23"/>
      <c r="T5" s="55" t="s">
        <v>39</v>
      </c>
      <c r="U5" s="62" t="s">
        <v>40</v>
      </c>
      <c r="V5" s="68"/>
      <c r="W5" s="67"/>
      <c r="X5" s="23"/>
      <c r="Y5" s="75" t="s">
        <v>41</v>
      </c>
      <c r="Z5" s="75" t="s">
        <v>42</v>
      </c>
      <c r="AA5" s="76" t="s">
        <v>43</v>
      </c>
      <c r="AB5" s="76" t="s">
        <v>44</v>
      </c>
      <c r="AC5" s="74" t="s">
        <v>45</v>
      </c>
      <c r="AD5" s="76" t="s">
        <v>46</v>
      </c>
      <c r="AE5" s="76"/>
      <c r="AF5" s="76" t="s">
        <v>47</v>
      </c>
      <c r="AG5" s="76" t="s">
        <v>48</v>
      </c>
      <c r="AH5" s="76" t="s">
        <v>49</v>
      </c>
      <c r="AI5" s="76" t="s">
        <v>50</v>
      </c>
      <c r="AJ5" s="89"/>
      <c r="AK5" s="93" t="s">
        <v>51</v>
      </c>
      <c r="AL5" s="62" t="s">
        <v>52</v>
      </c>
      <c r="AM5" s="62" t="s">
        <v>53</v>
      </c>
      <c r="AN5" s="62" t="s">
        <v>54</v>
      </c>
      <c r="AO5" s="62" t="s">
        <v>55</v>
      </c>
      <c r="AP5" s="62" t="s">
        <v>56</v>
      </c>
      <c r="AQ5" s="62" t="s">
        <v>57</v>
      </c>
      <c r="AR5" s="67"/>
      <c r="AS5" s="89"/>
    </row>
    <row r="6" s="2" customFormat="1" ht="25" customHeight="1" spans="1:48">
      <c r="A6" s="24">
        <v>1</v>
      </c>
      <c r="B6" s="25" t="s">
        <v>58</v>
      </c>
      <c r="C6" s="26" t="s">
        <v>59</v>
      </c>
      <c r="D6" s="26" t="s">
        <v>60</v>
      </c>
      <c r="E6" s="26" t="s">
        <v>61</v>
      </c>
      <c r="F6" s="45">
        <f>'[1]2021年度园区有效投入-改扩建'!$I5</f>
        <v>2525.7</v>
      </c>
      <c r="G6" s="26" t="s">
        <v>62</v>
      </c>
      <c r="H6" s="27">
        <v>0.8</v>
      </c>
      <c r="I6" s="57">
        <f t="shared" ref="I6:I69" si="0">ROUND(($F6*$F$162-F$161)/(F$160*$F$162-F$161)*100,2)</f>
        <v>81.61</v>
      </c>
      <c r="J6" s="57">
        <f t="shared" ref="J6:J69" si="1">I6</f>
        <v>81.61</v>
      </c>
      <c r="K6" s="58">
        <v>7682.78</v>
      </c>
      <c r="L6" s="59">
        <f t="shared" ref="L6:L69" si="2">IF(K6&gt;200,F6/K6,1)</f>
        <v>0.328748187505044</v>
      </c>
      <c r="M6" s="57">
        <f t="shared" ref="M6:M69" si="3">ROUND((L6*$L$162-$L$161)/($L$160*$L$162-$L$161)*100,2)</f>
        <v>80.97</v>
      </c>
      <c r="N6" s="56">
        <f t="shared" ref="N6:N69" si="4">M6</f>
        <v>80.97</v>
      </c>
      <c r="O6" s="26" t="s">
        <v>63</v>
      </c>
      <c r="P6" s="63">
        <v>5.6</v>
      </c>
      <c r="Q6" s="63" t="s">
        <v>64</v>
      </c>
      <c r="R6" s="56">
        <v>4</v>
      </c>
      <c r="S6" s="57">
        <f t="shared" ref="S6:S69" si="5">ROUND(J6*0.5+N6*0.5+R6,2)/100</f>
        <v>0.8529</v>
      </c>
      <c r="T6" s="56" t="str">
        <f t="shared" ref="T6:T69" si="6">IF(F6&gt;=500,"是","否")</f>
        <v>是</v>
      </c>
      <c r="U6" s="69">
        <v>2895</v>
      </c>
      <c r="V6" s="70">
        <v>1</v>
      </c>
      <c r="W6" s="69">
        <v>1</v>
      </c>
      <c r="X6" s="70">
        <f t="shared" ref="X6:X69" si="7">ROUND(IF(F6*0.1*(H6*0.2+S6*0.8)*V6*W6&lt;1000,F6*0.1*(H6*0.2+S6*0.8)*V6*W6,1000),2)</f>
        <v>212.74</v>
      </c>
      <c r="Y6" s="77"/>
      <c r="Z6" s="77"/>
      <c r="AA6" s="77"/>
      <c r="AB6" s="77"/>
      <c r="AC6" s="77"/>
      <c r="AD6" s="17">
        <v>0.4556</v>
      </c>
      <c r="AE6" s="19">
        <f t="shared" ref="AE6:AE15" si="8">Y6*0.05*AC6</f>
        <v>0</v>
      </c>
      <c r="AF6" s="77">
        <f t="shared" ref="AF6:AF69" si="9">ROUND(AD6*AE6,2)</f>
        <v>0</v>
      </c>
      <c r="AG6" s="77"/>
      <c r="AH6" s="77"/>
      <c r="AI6" s="77"/>
      <c r="AJ6" s="56">
        <f t="shared" ref="AJ6:AJ69" si="10">IF(X6&gt;(1000-AF6-AI6),X6,X6+AF6+AI6)</f>
        <v>212.74</v>
      </c>
      <c r="AK6" s="69"/>
      <c r="AL6" s="69"/>
      <c r="AM6" s="94"/>
      <c r="AN6" s="94">
        <v>11</v>
      </c>
      <c r="AO6" s="94"/>
      <c r="AP6" s="94"/>
      <c r="AQ6" s="94"/>
      <c r="AR6" s="94">
        <f t="shared" ref="AR6:AR69" si="11">SUM(AK6:AQ6)</f>
        <v>11</v>
      </c>
      <c r="AS6" s="97">
        <f t="shared" ref="AS6:AS15" si="12">IF(AR6&gt;=AJ6,0,X6+AF6+AI6-AR6)</f>
        <v>201.74</v>
      </c>
      <c r="AT6" s="2">
        <f t="shared" ref="AT6:AT69" si="13">IF(X6&gt;(1000-AF6-AI6),999999,X6+AF6+AI6)</f>
        <v>212.74</v>
      </c>
      <c r="AU6" s="2">
        <f t="shared" ref="AU6:AU69" si="14">AJ6-AR6</f>
        <v>201.74</v>
      </c>
      <c r="AV6" s="2">
        <f t="shared" ref="AV6:AV69" si="15">AS6-AU6</f>
        <v>0</v>
      </c>
    </row>
    <row r="7" s="2" customFormat="1" ht="25" customHeight="1" spans="1:48">
      <c r="A7" s="27">
        <v>3</v>
      </c>
      <c r="B7" s="28"/>
      <c r="C7" s="26" t="s">
        <v>65</v>
      </c>
      <c r="D7" s="27" t="s">
        <v>66</v>
      </c>
      <c r="E7" s="26" t="s">
        <v>67</v>
      </c>
      <c r="F7" s="45">
        <f>'[1]2021年度园区有效投入-改扩建'!$I7</f>
        <v>5371.53</v>
      </c>
      <c r="G7" s="26" t="s">
        <v>68</v>
      </c>
      <c r="H7" s="27">
        <v>1</v>
      </c>
      <c r="I7" s="57">
        <f t="shared" si="0"/>
        <v>83.58</v>
      </c>
      <c r="J7" s="57">
        <f t="shared" si="1"/>
        <v>83.58</v>
      </c>
      <c r="K7" s="58">
        <v>10800.85</v>
      </c>
      <c r="L7" s="59">
        <f t="shared" si="2"/>
        <v>0.49732474758931</v>
      </c>
      <c r="M7" s="57">
        <f t="shared" si="3"/>
        <v>81.47</v>
      </c>
      <c r="N7" s="56">
        <f t="shared" si="4"/>
        <v>81.47</v>
      </c>
      <c r="O7" s="26" t="s">
        <v>69</v>
      </c>
      <c r="P7" s="63" t="s">
        <v>70</v>
      </c>
      <c r="Q7" s="63" t="s">
        <v>70</v>
      </c>
      <c r="R7" s="56"/>
      <c r="S7" s="57">
        <f t="shared" si="5"/>
        <v>0.8253</v>
      </c>
      <c r="T7" s="56" t="str">
        <f t="shared" si="6"/>
        <v>是</v>
      </c>
      <c r="U7" s="69">
        <v>6214</v>
      </c>
      <c r="V7" s="70">
        <v>1</v>
      </c>
      <c r="W7" s="69">
        <v>1</v>
      </c>
      <c r="X7" s="70">
        <f t="shared" si="7"/>
        <v>462.08</v>
      </c>
      <c r="Y7" s="77"/>
      <c r="Z7" s="77"/>
      <c r="AA7" s="77"/>
      <c r="AB7" s="77"/>
      <c r="AC7" s="77"/>
      <c r="AD7" s="17">
        <v>0.4556</v>
      </c>
      <c r="AE7" s="19">
        <f t="shared" si="8"/>
        <v>0</v>
      </c>
      <c r="AF7" s="77">
        <f t="shared" si="9"/>
        <v>0</v>
      </c>
      <c r="AG7" s="77"/>
      <c r="AH7" s="77"/>
      <c r="AI7" s="77"/>
      <c r="AJ7" s="56">
        <f t="shared" si="10"/>
        <v>462.08</v>
      </c>
      <c r="AK7" s="69"/>
      <c r="AL7" s="69"/>
      <c r="AM7" s="94">
        <v>301.6</v>
      </c>
      <c r="AN7" s="94"/>
      <c r="AO7" s="94"/>
      <c r="AP7" s="94"/>
      <c r="AQ7" s="94"/>
      <c r="AR7" s="94">
        <f t="shared" si="11"/>
        <v>301.6</v>
      </c>
      <c r="AS7" s="97">
        <f t="shared" si="12"/>
        <v>160.48</v>
      </c>
      <c r="AT7" s="2">
        <f t="shared" si="13"/>
        <v>462.08</v>
      </c>
      <c r="AU7" s="2">
        <f t="shared" si="14"/>
        <v>160.48</v>
      </c>
      <c r="AV7" s="2">
        <f t="shared" si="15"/>
        <v>0</v>
      </c>
    </row>
    <row r="8" s="2" customFormat="1" ht="20" customHeight="1" spans="1:48">
      <c r="A8" s="29">
        <v>4</v>
      </c>
      <c r="B8" s="27" t="s">
        <v>71</v>
      </c>
      <c r="C8" s="26" t="s">
        <v>72</v>
      </c>
      <c r="D8" s="27" t="s">
        <v>73</v>
      </c>
      <c r="E8" s="46" t="s">
        <v>74</v>
      </c>
      <c r="F8" s="45">
        <f>'[1]2021年度园区有效投入-技术改造'!$I5</f>
        <v>764.51</v>
      </c>
      <c r="G8" s="26" t="s">
        <v>62</v>
      </c>
      <c r="H8" s="27">
        <v>0.8</v>
      </c>
      <c r="I8" s="57">
        <f t="shared" si="0"/>
        <v>80.39</v>
      </c>
      <c r="J8" s="57">
        <f t="shared" si="1"/>
        <v>80.39</v>
      </c>
      <c r="K8" s="58">
        <v>2778.4</v>
      </c>
      <c r="L8" s="59">
        <f t="shared" si="2"/>
        <v>0.275161963720127</v>
      </c>
      <c r="M8" s="57">
        <f t="shared" si="3"/>
        <v>80.81</v>
      </c>
      <c r="N8" s="56">
        <f t="shared" si="4"/>
        <v>80.81</v>
      </c>
      <c r="O8" s="26" t="s">
        <v>69</v>
      </c>
      <c r="P8" s="63" t="s">
        <v>70</v>
      </c>
      <c r="Q8" s="63" t="s">
        <v>70</v>
      </c>
      <c r="R8" s="56"/>
      <c r="S8" s="57">
        <f t="shared" si="5"/>
        <v>0.806</v>
      </c>
      <c r="T8" s="56" t="str">
        <f t="shared" si="6"/>
        <v>是</v>
      </c>
      <c r="U8" s="69">
        <v>3324</v>
      </c>
      <c r="V8" s="70">
        <v>1</v>
      </c>
      <c r="W8" s="69">
        <v>1</v>
      </c>
      <c r="X8" s="70">
        <f t="shared" si="7"/>
        <v>61.53</v>
      </c>
      <c r="Y8" s="77"/>
      <c r="Z8" s="77"/>
      <c r="AA8" s="77"/>
      <c r="AB8" s="77"/>
      <c r="AC8" s="77"/>
      <c r="AD8" s="17">
        <v>0.4556</v>
      </c>
      <c r="AE8" s="19">
        <f t="shared" si="8"/>
        <v>0</v>
      </c>
      <c r="AF8" s="77">
        <f t="shared" si="9"/>
        <v>0</v>
      </c>
      <c r="AG8" s="77"/>
      <c r="AH8" s="77"/>
      <c r="AI8" s="77"/>
      <c r="AJ8" s="56">
        <f t="shared" si="10"/>
        <v>61.53</v>
      </c>
      <c r="AK8" s="69"/>
      <c r="AL8" s="69"/>
      <c r="AM8" s="95" t="s">
        <v>75</v>
      </c>
      <c r="AN8" s="95" t="s">
        <v>75</v>
      </c>
      <c r="AO8" s="94"/>
      <c r="AP8" s="95"/>
      <c r="AQ8" s="95"/>
      <c r="AR8" s="94">
        <f t="shared" si="11"/>
        <v>0</v>
      </c>
      <c r="AS8" s="97">
        <f t="shared" si="12"/>
        <v>61.53</v>
      </c>
      <c r="AT8" s="2">
        <f t="shared" si="13"/>
        <v>61.53</v>
      </c>
      <c r="AU8" s="2">
        <f t="shared" si="14"/>
        <v>61.53</v>
      </c>
      <c r="AV8" s="2">
        <f t="shared" si="15"/>
        <v>0</v>
      </c>
    </row>
    <row r="9" s="2" customFormat="1" ht="20" customHeight="1" spans="1:48">
      <c r="A9" s="29">
        <v>5</v>
      </c>
      <c r="B9" s="27"/>
      <c r="C9" s="26" t="s">
        <v>76</v>
      </c>
      <c r="D9" s="27" t="s">
        <v>77</v>
      </c>
      <c r="E9" s="46" t="s">
        <v>78</v>
      </c>
      <c r="F9" s="45">
        <f>'[1]2021年度园区有效投入-技术改造'!$I6</f>
        <v>1984.27</v>
      </c>
      <c r="G9" s="26" t="s">
        <v>68</v>
      </c>
      <c r="H9" s="27">
        <v>1</v>
      </c>
      <c r="I9" s="57">
        <f t="shared" si="0"/>
        <v>81.23</v>
      </c>
      <c r="J9" s="57">
        <f t="shared" si="1"/>
        <v>81.23</v>
      </c>
      <c r="K9" s="58">
        <v>17853.89</v>
      </c>
      <c r="L9" s="59">
        <f t="shared" si="2"/>
        <v>0.111139365146755</v>
      </c>
      <c r="M9" s="57">
        <f t="shared" si="3"/>
        <v>80.32</v>
      </c>
      <c r="N9" s="56">
        <f t="shared" si="4"/>
        <v>80.32</v>
      </c>
      <c r="O9" s="26" t="s">
        <v>69</v>
      </c>
      <c r="P9" s="63" t="s">
        <v>70</v>
      </c>
      <c r="Q9" s="63" t="s">
        <v>70</v>
      </c>
      <c r="R9" s="56"/>
      <c r="S9" s="57">
        <f t="shared" si="5"/>
        <v>0.8078</v>
      </c>
      <c r="T9" s="56" t="str">
        <f t="shared" si="6"/>
        <v>是</v>
      </c>
      <c r="U9" s="69" t="s">
        <v>79</v>
      </c>
      <c r="V9" s="70">
        <v>0.8</v>
      </c>
      <c r="W9" s="69">
        <v>1</v>
      </c>
      <c r="X9" s="70">
        <f t="shared" si="7"/>
        <v>134.33</v>
      </c>
      <c r="Y9" s="77" t="e">
        <f>VLOOKUP($C9,#REF!,9,FALSE)</f>
        <v>#REF!</v>
      </c>
      <c r="Z9" s="77" t="e">
        <f>VLOOKUP($C9,#REF!,3,FALSE)</f>
        <v>#REF!</v>
      </c>
      <c r="AA9" s="78" t="e">
        <f>VLOOKUP($C9,#REF!,4,FALSE)*0.8</f>
        <v>#REF!</v>
      </c>
      <c r="AB9" s="78" t="e">
        <f>VLOOKUP($C9,#REF!,5,FALSE)</f>
        <v>#REF!</v>
      </c>
      <c r="AC9" s="86" t="e">
        <f>VLOOKUP($C9,#REF!,6,FALSE)</f>
        <v>#REF!</v>
      </c>
      <c r="AD9" s="17">
        <v>0.4556</v>
      </c>
      <c r="AE9" s="19" t="e">
        <f t="shared" si="8"/>
        <v>#REF!</v>
      </c>
      <c r="AF9" s="77" t="e">
        <f t="shared" si="9"/>
        <v>#REF!</v>
      </c>
      <c r="AG9" s="77"/>
      <c r="AH9" s="77"/>
      <c r="AI9" s="77"/>
      <c r="AJ9" s="56" t="e">
        <f t="shared" si="10"/>
        <v>#REF!</v>
      </c>
      <c r="AK9" s="69"/>
      <c r="AL9" s="69"/>
      <c r="AM9" s="95" t="s">
        <v>75</v>
      </c>
      <c r="AN9" s="95" t="s">
        <v>75</v>
      </c>
      <c r="AO9" s="94"/>
      <c r="AP9" s="95"/>
      <c r="AQ9" s="95">
        <v>445</v>
      </c>
      <c r="AR9" s="94">
        <f t="shared" si="11"/>
        <v>445</v>
      </c>
      <c r="AS9" s="97" t="e">
        <f t="shared" si="12"/>
        <v>#REF!</v>
      </c>
      <c r="AT9" s="2" t="e">
        <f t="shared" si="13"/>
        <v>#REF!</v>
      </c>
      <c r="AU9" s="2" t="e">
        <f t="shared" si="14"/>
        <v>#REF!</v>
      </c>
      <c r="AV9" s="2" t="e">
        <f t="shared" si="15"/>
        <v>#REF!</v>
      </c>
    </row>
    <row r="10" s="2" customFormat="1" ht="20" customHeight="1" spans="1:48">
      <c r="A10" s="29">
        <v>6</v>
      </c>
      <c r="B10" s="27"/>
      <c r="C10" s="26" t="s">
        <v>80</v>
      </c>
      <c r="D10" s="27" t="s">
        <v>81</v>
      </c>
      <c r="E10" s="46" t="s">
        <v>82</v>
      </c>
      <c r="F10" s="45">
        <f>'[1]2021年度园区有效投入-技术改造'!$I7</f>
        <v>395.83</v>
      </c>
      <c r="G10" s="26" t="s">
        <v>62</v>
      </c>
      <c r="H10" s="27">
        <v>0.8</v>
      </c>
      <c r="I10" s="57">
        <f t="shared" si="0"/>
        <v>80.13</v>
      </c>
      <c r="J10" s="57">
        <f t="shared" si="1"/>
        <v>80.13</v>
      </c>
      <c r="K10" s="58">
        <v>3309.44</v>
      </c>
      <c r="L10" s="59">
        <f t="shared" si="2"/>
        <v>0.11960633823245</v>
      </c>
      <c r="M10" s="57">
        <f t="shared" si="3"/>
        <v>80.35</v>
      </c>
      <c r="N10" s="56">
        <f t="shared" si="4"/>
        <v>80.35</v>
      </c>
      <c r="O10" s="26" t="s">
        <v>69</v>
      </c>
      <c r="P10" s="63" t="s">
        <v>70</v>
      </c>
      <c r="Q10" s="63" t="s">
        <v>70</v>
      </c>
      <c r="R10" s="56"/>
      <c r="S10" s="57">
        <f t="shared" si="5"/>
        <v>0.8024</v>
      </c>
      <c r="T10" s="56" t="str">
        <f t="shared" si="6"/>
        <v>否</v>
      </c>
      <c r="U10" s="69" t="s">
        <v>79</v>
      </c>
      <c r="V10" s="70">
        <v>1</v>
      </c>
      <c r="W10" s="69">
        <v>1</v>
      </c>
      <c r="X10" s="70">
        <f t="shared" si="7"/>
        <v>31.74</v>
      </c>
      <c r="Y10" s="77"/>
      <c r="Z10" s="77"/>
      <c r="AA10" s="77"/>
      <c r="AB10" s="77"/>
      <c r="AC10" s="77"/>
      <c r="AD10" s="17">
        <v>0.4556</v>
      </c>
      <c r="AE10" s="19">
        <f t="shared" si="8"/>
        <v>0</v>
      </c>
      <c r="AF10" s="77">
        <f t="shared" si="9"/>
        <v>0</v>
      </c>
      <c r="AG10" s="77"/>
      <c r="AH10" s="77"/>
      <c r="AI10" s="77"/>
      <c r="AJ10" s="56">
        <f t="shared" si="10"/>
        <v>31.74</v>
      </c>
      <c r="AK10" s="69"/>
      <c r="AL10" s="69"/>
      <c r="AM10" s="95" t="s">
        <v>75</v>
      </c>
      <c r="AN10" s="95" t="s">
        <v>75</v>
      </c>
      <c r="AO10" s="94"/>
      <c r="AP10" s="95"/>
      <c r="AQ10" s="95"/>
      <c r="AR10" s="94">
        <f t="shared" si="11"/>
        <v>0</v>
      </c>
      <c r="AS10" s="97">
        <f t="shared" si="12"/>
        <v>31.74</v>
      </c>
      <c r="AT10" s="2">
        <f t="shared" si="13"/>
        <v>31.74</v>
      </c>
      <c r="AU10" s="2">
        <f t="shared" si="14"/>
        <v>31.74</v>
      </c>
      <c r="AV10" s="2">
        <f t="shared" si="15"/>
        <v>0</v>
      </c>
    </row>
    <row r="11" s="2" customFormat="1" ht="46" spans="1:48">
      <c r="A11" s="29">
        <v>7</v>
      </c>
      <c r="B11" s="27"/>
      <c r="C11" s="26" t="s">
        <v>83</v>
      </c>
      <c r="D11" s="27" t="s">
        <v>84</v>
      </c>
      <c r="E11" s="46" t="s">
        <v>85</v>
      </c>
      <c r="F11" s="45">
        <f>'[1]2021年度园区有效投入-技术改造'!$I8</f>
        <v>787.49</v>
      </c>
      <c r="G11" s="26" t="s">
        <v>86</v>
      </c>
      <c r="H11" s="27">
        <v>0.7</v>
      </c>
      <c r="I11" s="57">
        <f t="shared" si="0"/>
        <v>80.41</v>
      </c>
      <c r="J11" s="57">
        <f t="shared" si="1"/>
        <v>80.41</v>
      </c>
      <c r="K11" s="58">
        <v>114.07</v>
      </c>
      <c r="L11" s="59">
        <f t="shared" si="2"/>
        <v>1</v>
      </c>
      <c r="M11" s="57">
        <f t="shared" si="3"/>
        <v>82.97</v>
      </c>
      <c r="N11" s="56">
        <f t="shared" si="4"/>
        <v>82.97</v>
      </c>
      <c r="O11" s="26" t="s">
        <v>69</v>
      </c>
      <c r="P11" s="63" t="s">
        <v>70</v>
      </c>
      <c r="Q11" s="63" t="s">
        <v>70</v>
      </c>
      <c r="R11" s="56"/>
      <c r="S11" s="57">
        <f t="shared" si="5"/>
        <v>0.8169</v>
      </c>
      <c r="T11" s="56" t="str">
        <f t="shared" si="6"/>
        <v>是</v>
      </c>
      <c r="U11" s="69" t="s">
        <v>79</v>
      </c>
      <c r="V11" s="70">
        <v>0.8</v>
      </c>
      <c r="W11" s="69">
        <v>1</v>
      </c>
      <c r="X11" s="70">
        <f t="shared" si="7"/>
        <v>49.99</v>
      </c>
      <c r="Y11" s="77"/>
      <c r="Z11" s="77"/>
      <c r="AA11" s="77"/>
      <c r="AB11" s="77"/>
      <c r="AC11" s="77"/>
      <c r="AD11" s="17">
        <v>0.4556</v>
      </c>
      <c r="AE11" s="19">
        <f t="shared" si="8"/>
        <v>0</v>
      </c>
      <c r="AF11" s="77">
        <f t="shared" si="9"/>
        <v>0</v>
      </c>
      <c r="AG11" s="77"/>
      <c r="AH11" s="77"/>
      <c r="AI11" s="77"/>
      <c r="AJ11" s="56">
        <f t="shared" si="10"/>
        <v>49.99</v>
      </c>
      <c r="AK11" s="69"/>
      <c r="AL11" s="69"/>
      <c r="AM11" s="95" t="s">
        <v>75</v>
      </c>
      <c r="AN11" s="95" t="s">
        <v>75</v>
      </c>
      <c r="AO11" s="94"/>
      <c r="AP11" s="95"/>
      <c r="AQ11" s="95"/>
      <c r="AR11" s="94">
        <f t="shared" si="11"/>
        <v>0</v>
      </c>
      <c r="AS11" s="97">
        <f t="shared" si="12"/>
        <v>49.99</v>
      </c>
      <c r="AT11" s="2">
        <f t="shared" si="13"/>
        <v>49.99</v>
      </c>
      <c r="AU11" s="2">
        <f t="shared" si="14"/>
        <v>49.99</v>
      </c>
      <c r="AV11" s="2">
        <f t="shared" si="15"/>
        <v>0</v>
      </c>
    </row>
    <row r="12" s="2" customFormat="1" ht="61" spans="1:48">
      <c r="A12" s="29">
        <v>8</v>
      </c>
      <c r="B12" s="27"/>
      <c r="C12" s="26" t="s">
        <v>87</v>
      </c>
      <c r="D12" s="27" t="s">
        <v>88</v>
      </c>
      <c r="E12" s="46" t="s">
        <v>89</v>
      </c>
      <c r="F12" s="45">
        <f>'[1]2021年度园区有效投入-技术改造'!$I9</f>
        <v>1519.26</v>
      </c>
      <c r="G12" s="26" t="s">
        <v>90</v>
      </c>
      <c r="H12" s="27">
        <v>0.6</v>
      </c>
      <c r="I12" s="57">
        <f t="shared" si="0"/>
        <v>80.91</v>
      </c>
      <c r="J12" s="57">
        <f t="shared" si="1"/>
        <v>80.91</v>
      </c>
      <c r="K12" s="58">
        <v>31.65</v>
      </c>
      <c r="L12" s="59">
        <f t="shared" si="2"/>
        <v>1</v>
      </c>
      <c r="M12" s="57">
        <f t="shared" si="3"/>
        <v>82.97</v>
      </c>
      <c r="N12" s="56">
        <f t="shared" si="4"/>
        <v>82.97</v>
      </c>
      <c r="O12" s="26" t="s">
        <v>69</v>
      </c>
      <c r="P12" s="63" t="s">
        <v>70</v>
      </c>
      <c r="Q12" s="63" t="s">
        <v>70</v>
      </c>
      <c r="R12" s="56"/>
      <c r="S12" s="57">
        <f t="shared" si="5"/>
        <v>0.8194</v>
      </c>
      <c r="T12" s="56" t="str">
        <f t="shared" si="6"/>
        <v>是</v>
      </c>
      <c r="U12" s="69">
        <v>4768</v>
      </c>
      <c r="V12" s="70">
        <v>1</v>
      </c>
      <c r="W12" s="69">
        <v>1</v>
      </c>
      <c r="X12" s="70">
        <f t="shared" si="7"/>
        <v>117.82</v>
      </c>
      <c r="Y12" s="77"/>
      <c r="Z12" s="77"/>
      <c r="AA12" s="77"/>
      <c r="AB12" s="77"/>
      <c r="AC12" s="77"/>
      <c r="AD12" s="17">
        <v>0.4556</v>
      </c>
      <c r="AE12" s="19">
        <f t="shared" si="8"/>
        <v>0</v>
      </c>
      <c r="AF12" s="77">
        <f t="shared" si="9"/>
        <v>0</v>
      </c>
      <c r="AG12" s="77"/>
      <c r="AH12" s="77"/>
      <c r="AI12" s="77"/>
      <c r="AJ12" s="56">
        <f t="shared" si="10"/>
        <v>117.82</v>
      </c>
      <c r="AK12" s="69"/>
      <c r="AL12" s="69"/>
      <c r="AM12" s="95" t="s">
        <v>75</v>
      </c>
      <c r="AN12" s="95" t="s">
        <v>75</v>
      </c>
      <c r="AO12" s="94"/>
      <c r="AP12" s="95"/>
      <c r="AQ12" s="95"/>
      <c r="AR12" s="94">
        <f t="shared" si="11"/>
        <v>0</v>
      </c>
      <c r="AS12" s="97">
        <f t="shared" si="12"/>
        <v>117.82</v>
      </c>
      <c r="AT12" s="2">
        <f t="shared" si="13"/>
        <v>117.82</v>
      </c>
      <c r="AU12" s="2">
        <f t="shared" si="14"/>
        <v>117.82</v>
      </c>
      <c r="AV12" s="2">
        <f t="shared" si="15"/>
        <v>0</v>
      </c>
    </row>
    <row r="13" s="2" customFormat="1" ht="46" spans="1:48">
      <c r="A13" s="29">
        <v>9</v>
      </c>
      <c r="B13" s="27"/>
      <c r="C13" s="26" t="s">
        <v>91</v>
      </c>
      <c r="D13" s="27" t="s">
        <v>92</v>
      </c>
      <c r="E13" s="46" t="s">
        <v>93</v>
      </c>
      <c r="F13" s="45">
        <f>'[1]2021年度园区有效投入-技术改造'!$I10</f>
        <v>6248.8</v>
      </c>
      <c r="G13" s="26" t="s">
        <v>62</v>
      </c>
      <c r="H13" s="27">
        <v>0.8</v>
      </c>
      <c r="I13" s="57">
        <f t="shared" si="0"/>
        <v>84.19</v>
      </c>
      <c r="J13" s="57">
        <f t="shared" si="1"/>
        <v>84.19</v>
      </c>
      <c r="K13" s="58">
        <v>33538.12</v>
      </c>
      <c r="L13" s="59">
        <f t="shared" si="2"/>
        <v>0.186319328572979</v>
      </c>
      <c r="M13" s="57">
        <f t="shared" si="3"/>
        <v>80.55</v>
      </c>
      <c r="N13" s="56">
        <f t="shared" si="4"/>
        <v>80.55</v>
      </c>
      <c r="O13" s="26" t="s">
        <v>69</v>
      </c>
      <c r="P13" s="63" t="s">
        <v>70</v>
      </c>
      <c r="Q13" s="63" t="s">
        <v>70</v>
      </c>
      <c r="R13" s="56"/>
      <c r="S13" s="57">
        <f t="shared" si="5"/>
        <v>0.8237</v>
      </c>
      <c r="T13" s="56" t="str">
        <f t="shared" si="6"/>
        <v>是</v>
      </c>
      <c r="U13" s="69" t="s">
        <v>79</v>
      </c>
      <c r="V13" s="70">
        <v>0.8</v>
      </c>
      <c r="W13" s="69">
        <v>1</v>
      </c>
      <c r="X13" s="70">
        <f t="shared" si="7"/>
        <v>409.4</v>
      </c>
      <c r="Y13" s="77"/>
      <c r="Z13" s="77"/>
      <c r="AA13" s="77"/>
      <c r="AB13" s="77"/>
      <c r="AC13" s="77"/>
      <c r="AD13" s="17">
        <v>0.4556</v>
      </c>
      <c r="AE13" s="19">
        <f t="shared" si="8"/>
        <v>0</v>
      </c>
      <c r="AF13" s="77">
        <f t="shared" si="9"/>
        <v>0</v>
      </c>
      <c r="AG13" s="77"/>
      <c r="AH13" s="77"/>
      <c r="AI13" s="77"/>
      <c r="AJ13" s="56">
        <f t="shared" si="10"/>
        <v>409.4</v>
      </c>
      <c r="AK13" s="69"/>
      <c r="AL13" s="69"/>
      <c r="AM13" s="95" t="s">
        <v>75</v>
      </c>
      <c r="AN13" s="95" t="s">
        <v>75</v>
      </c>
      <c r="AO13" s="94"/>
      <c r="AP13" s="95"/>
      <c r="AQ13" s="95"/>
      <c r="AR13" s="94">
        <f t="shared" si="11"/>
        <v>0</v>
      </c>
      <c r="AS13" s="97">
        <f t="shared" si="12"/>
        <v>409.4</v>
      </c>
      <c r="AT13" s="2">
        <f t="shared" si="13"/>
        <v>409.4</v>
      </c>
      <c r="AU13" s="2">
        <f t="shared" si="14"/>
        <v>409.4</v>
      </c>
      <c r="AV13" s="2">
        <f t="shared" si="15"/>
        <v>0</v>
      </c>
    </row>
    <row r="14" s="2" customFormat="1" ht="46" spans="1:48">
      <c r="A14" s="29">
        <v>10</v>
      </c>
      <c r="B14" s="27"/>
      <c r="C14" s="26" t="s">
        <v>94</v>
      </c>
      <c r="D14" s="27" t="s">
        <v>95</v>
      </c>
      <c r="E14" s="46" t="s">
        <v>96</v>
      </c>
      <c r="F14" s="45">
        <f>'[1]2021年度园区有效投入-技术改造'!$I11</f>
        <v>22351.77</v>
      </c>
      <c r="G14" s="26" t="s">
        <v>62</v>
      </c>
      <c r="H14" s="27">
        <v>0.8</v>
      </c>
      <c r="I14" s="57">
        <f t="shared" si="0"/>
        <v>95.36</v>
      </c>
      <c r="J14" s="57">
        <f t="shared" si="1"/>
        <v>95.36</v>
      </c>
      <c r="K14" s="58">
        <v>180994.98</v>
      </c>
      <c r="L14" s="59">
        <f t="shared" si="2"/>
        <v>0.123493867067473</v>
      </c>
      <c r="M14" s="57">
        <f t="shared" si="3"/>
        <v>80.36</v>
      </c>
      <c r="N14" s="56">
        <f t="shared" si="4"/>
        <v>80.36</v>
      </c>
      <c r="O14" s="26" t="s">
        <v>63</v>
      </c>
      <c r="P14" s="63">
        <v>5</v>
      </c>
      <c r="Q14" s="63" t="s">
        <v>97</v>
      </c>
      <c r="R14" s="56">
        <v>3</v>
      </c>
      <c r="S14" s="57">
        <f t="shared" si="5"/>
        <v>0.9086</v>
      </c>
      <c r="T14" s="56" t="str">
        <f t="shared" si="6"/>
        <v>是</v>
      </c>
      <c r="U14" s="69">
        <v>54787</v>
      </c>
      <c r="V14" s="70">
        <v>1</v>
      </c>
      <c r="W14" s="69">
        <v>1</v>
      </c>
      <c r="X14" s="70">
        <f t="shared" si="7"/>
        <v>1000</v>
      </c>
      <c r="Y14" s="77" t="e">
        <f>VLOOKUP(C14,#REF!,9,FALSE)</f>
        <v>#REF!</v>
      </c>
      <c r="Z14" s="77" t="e">
        <f>VLOOKUP($C14,#REF!,3,FALSE)</f>
        <v>#REF!</v>
      </c>
      <c r="AA14" s="78" t="e">
        <f>VLOOKUP($C14,#REF!,4,FALSE)*0.8</f>
        <v>#REF!</v>
      </c>
      <c r="AB14" s="78" t="e">
        <f>VLOOKUP($C14,#REF!,5,FALSE)</f>
        <v>#REF!</v>
      </c>
      <c r="AC14" s="86" t="e">
        <f>VLOOKUP($C14,#REF!,6,FALSE)</f>
        <v>#REF!</v>
      </c>
      <c r="AD14" s="17">
        <v>0.4556</v>
      </c>
      <c r="AE14" s="19" t="e">
        <f t="shared" si="8"/>
        <v>#REF!</v>
      </c>
      <c r="AF14" s="77" t="e">
        <f t="shared" si="9"/>
        <v>#REF!</v>
      </c>
      <c r="AG14" s="77"/>
      <c r="AH14" s="77"/>
      <c r="AI14" s="77"/>
      <c r="AJ14" s="56" t="e">
        <f t="shared" si="10"/>
        <v>#REF!</v>
      </c>
      <c r="AK14" s="69"/>
      <c r="AL14" s="69"/>
      <c r="AM14" s="95">
        <v>1000</v>
      </c>
      <c r="AN14" s="95" t="s">
        <v>75</v>
      </c>
      <c r="AO14" s="94"/>
      <c r="AP14" s="95"/>
      <c r="AQ14" s="95"/>
      <c r="AR14" s="94">
        <f t="shared" si="11"/>
        <v>1000</v>
      </c>
      <c r="AS14" s="97" t="e">
        <f t="shared" si="12"/>
        <v>#REF!</v>
      </c>
      <c r="AT14" s="2" t="e">
        <f t="shared" si="13"/>
        <v>#REF!</v>
      </c>
      <c r="AU14" s="2" t="e">
        <f t="shared" si="14"/>
        <v>#REF!</v>
      </c>
      <c r="AV14" s="2" t="e">
        <f t="shared" si="15"/>
        <v>#REF!</v>
      </c>
    </row>
    <row r="15" s="2" customFormat="1" ht="46" spans="1:48">
      <c r="A15" s="29">
        <v>11</v>
      </c>
      <c r="B15" s="27"/>
      <c r="C15" s="26" t="s">
        <v>98</v>
      </c>
      <c r="D15" s="27" t="s">
        <v>99</v>
      </c>
      <c r="E15" s="46" t="s">
        <v>100</v>
      </c>
      <c r="F15" s="45">
        <f>'[1]2021年度园区有效投入-技术改造'!$I12</f>
        <v>327.1</v>
      </c>
      <c r="G15" s="26" t="s">
        <v>62</v>
      </c>
      <c r="H15" s="27">
        <v>0.8</v>
      </c>
      <c r="I15" s="57">
        <f t="shared" si="0"/>
        <v>80.09</v>
      </c>
      <c r="J15" s="57">
        <f t="shared" si="1"/>
        <v>80.09</v>
      </c>
      <c r="K15" s="58">
        <v>19527.33</v>
      </c>
      <c r="L15" s="59">
        <f t="shared" si="2"/>
        <v>0.0167508819690147</v>
      </c>
      <c r="M15" s="57">
        <f t="shared" si="3"/>
        <v>80.04</v>
      </c>
      <c r="N15" s="56">
        <f t="shared" si="4"/>
        <v>80.04</v>
      </c>
      <c r="O15" s="26" t="s">
        <v>69</v>
      </c>
      <c r="P15" s="63" t="s">
        <v>70</v>
      </c>
      <c r="Q15" s="63" t="s">
        <v>70</v>
      </c>
      <c r="R15" s="56"/>
      <c r="S15" s="57">
        <f t="shared" si="5"/>
        <v>0.8007</v>
      </c>
      <c r="T15" s="56" t="str">
        <f t="shared" si="6"/>
        <v>否</v>
      </c>
      <c r="U15" s="69">
        <v>7259</v>
      </c>
      <c r="V15" s="70">
        <v>1</v>
      </c>
      <c r="W15" s="69">
        <v>1</v>
      </c>
      <c r="X15" s="70">
        <f t="shared" si="7"/>
        <v>26.19</v>
      </c>
      <c r="Y15" s="77"/>
      <c r="Z15" s="77"/>
      <c r="AA15" s="77"/>
      <c r="AB15" s="77"/>
      <c r="AC15" s="77"/>
      <c r="AD15" s="17">
        <v>0.4556</v>
      </c>
      <c r="AE15" s="19">
        <f t="shared" si="8"/>
        <v>0</v>
      </c>
      <c r="AF15" s="77">
        <f t="shared" si="9"/>
        <v>0</v>
      </c>
      <c r="AG15" s="77"/>
      <c r="AH15" s="77"/>
      <c r="AI15" s="77"/>
      <c r="AJ15" s="56">
        <f t="shared" si="10"/>
        <v>26.19</v>
      </c>
      <c r="AK15" s="69"/>
      <c r="AL15" s="69"/>
      <c r="AM15" s="95" t="s">
        <v>75</v>
      </c>
      <c r="AN15" s="95" t="s">
        <v>75</v>
      </c>
      <c r="AO15" s="94"/>
      <c r="AP15" s="95"/>
      <c r="AQ15" s="95"/>
      <c r="AR15" s="94">
        <f t="shared" si="11"/>
        <v>0</v>
      </c>
      <c r="AS15" s="97">
        <f t="shared" si="12"/>
        <v>26.19</v>
      </c>
      <c r="AT15" s="2">
        <f t="shared" si="13"/>
        <v>26.19</v>
      </c>
      <c r="AU15" s="2">
        <f t="shared" si="14"/>
        <v>26.19</v>
      </c>
      <c r="AV15" s="2">
        <f t="shared" si="15"/>
        <v>0</v>
      </c>
    </row>
    <row r="16" s="2" customFormat="1" ht="46" spans="1:48">
      <c r="A16" s="29">
        <v>12</v>
      </c>
      <c r="B16" s="27"/>
      <c r="C16" s="26" t="s">
        <v>101</v>
      </c>
      <c r="D16" s="27" t="s">
        <v>102</v>
      </c>
      <c r="E16" s="46" t="s">
        <v>103</v>
      </c>
      <c r="F16" s="45">
        <f>'[1]2021年度园区有效投入-技术改造'!$I13</f>
        <v>29047.06</v>
      </c>
      <c r="G16" s="26" t="s">
        <v>62</v>
      </c>
      <c r="H16" s="27">
        <v>0.8</v>
      </c>
      <c r="I16" s="57">
        <f t="shared" si="0"/>
        <v>100</v>
      </c>
      <c r="J16" s="57">
        <f t="shared" si="1"/>
        <v>100</v>
      </c>
      <c r="K16" s="58">
        <v>187158.76</v>
      </c>
      <c r="L16" s="59">
        <f t="shared" si="2"/>
        <v>0.155200109254838</v>
      </c>
      <c r="M16" s="57">
        <f t="shared" si="3"/>
        <v>80.46</v>
      </c>
      <c r="N16" s="56">
        <f t="shared" si="4"/>
        <v>80.46</v>
      </c>
      <c r="O16" s="26" t="s">
        <v>63</v>
      </c>
      <c r="P16" s="63">
        <v>20</v>
      </c>
      <c r="Q16" s="63" t="s">
        <v>97</v>
      </c>
      <c r="R16" s="56">
        <v>6</v>
      </c>
      <c r="S16" s="57">
        <f t="shared" si="5"/>
        <v>0.9623</v>
      </c>
      <c r="T16" s="56" t="str">
        <f t="shared" si="6"/>
        <v>是</v>
      </c>
      <c r="U16" s="69">
        <v>26693</v>
      </c>
      <c r="V16" s="70">
        <v>1</v>
      </c>
      <c r="W16" s="69">
        <v>1</v>
      </c>
      <c r="X16" s="70">
        <f t="shared" si="7"/>
        <v>1000</v>
      </c>
      <c r="Y16" s="77" t="e">
        <f>VLOOKUP(C16,#REF!,9,FALSE)</f>
        <v>#REF!</v>
      </c>
      <c r="Z16" s="77" t="e">
        <f>VLOOKUP($C16,#REF!,3,FALSE)</f>
        <v>#REF!</v>
      </c>
      <c r="AA16" s="78" t="e">
        <f>VLOOKUP($C16,#REF!,4,FALSE)*0.8</f>
        <v>#REF!</v>
      </c>
      <c r="AB16" s="78" t="e">
        <f>VLOOKUP($C16,#REF!,5,FALSE)</f>
        <v>#REF!</v>
      </c>
      <c r="AC16" s="86" t="e">
        <f>VLOOKUP($C16,#REF!,6,FALSE)</f>
        <v>#REF!</v>
      </c>
      <c r="AD16" s="17">
        <v>0.4556</v>
      </c>
      <c r="AE16" s="19">
        <v>1000</v>
      </c>
      <c r="AF16" s="77">
        <f t="shared" si="9"/>
        <v>455.6</v>
      </c>
      <c r="AG16" s="77"/>
      <c r="AH16" s="77"/>
      <c r="AI16" s="77"/>
      <c r="AJ16" s="56">
        <f t="shared" si="10"/>
        <v>1000</v>
      </c>
      <c r="AK16" s="69"/>
      <c r="AL16" s="69"/>
      <c r="AM16" s="95" t="s">
        <v>75</v>
      </c>
      <c r="AN16" s="95" t="s">
        <v>75</v>
      </c>
      <c r="AO16" s="94"/>
      <c r="AP16" s="95"/>
      <c r="AQ16" s="95"/>
      <c r="AR16" s="94">
        <f t="shared" si="11"/>
        <v>0</v>
      </c>
      <c r="AS16" s="98">
        <f>IF(IF(AR16&gt;=AJ16,0,X16+AF16+AI16-AR16)&gt;=1000,1000,X16+AF16+AI16-AR16)</f>
        <v>1000</v>
      </c>
      <c r="AT16" s="2">
        <f t="shared" si="13"/>
        <v>999999</v>
      </c>
      <c r="AU16" s="2">
        <f t="shared" si="14"/>
        <v>1000</v>
      </c>
      <c r="AV16" s="2">
        <f t="shared" si="15"/>
        <v>0</v>
      </c>
    </row>
    <row r="17" s="2" customFormat="1" ht="31" spans="1:48">
      <c r="A17" s="29">
        <v>13</v>
      </c>
      <c r="B17" s="27"/>
      <c r="C17" s="26" t="s">
        <v>104</v>
      </c>
      <c r="D17" s="27" t="s">
        <v>105</v>
      </c>
      <c r="E17" s="46" t="s">
        <v>106</v>
      </c>
      <c r="F17" s="45">
        <f>'[1]2021年度园区有效投入-技术改造'!$I14</f>
        <v>889.03</v>
      </c>
      <c r="G17" s="26" t="s">
        <v>86</v>
      </c>
      <c r="H17" s="27">
        <v>0.7</v>
      </c>
      <c r="I17" s="57">
        <f t="shared" si="0"/>
        <v>80.48</v>
      </c>
      <c r="J17" s="57">
        <f t="shared" si="1"/>
        <v>80.48</v>
      </c>
      <c r="K17" s="58">
        <v>889.03</v>
      </c>
      <c r="L17" s="59">
        <f t="shared" si="2"/>
        <v>1</v>
      </c>
      <c r="M17" s="57">
        <f t="shared" si="3"/>
        <v>82.97</v>
      </c>
      <c r="N17" s="56">
        <f t="shared" si="4"/>
        <v>82.97</v>
      </c>
      <c r="O17" s="26" t="s">
        <v>69</v>
      </c>
      <c r="P17" s="63" t="s">
        <v>70</v>
      </c>
      <c r="Q17" s="63" t="s">
        <v>70</v>
      </c>
      <c r="R17" s="56"/>
      <c r="S17" s="57">
        <f t="shared" si="5"/>
        <v>0.8173</v>
      </c>
      <c r="T17" s="56" t="str">
        <f t="shared" si="6"/>
        <v>是</v>
      </c>
      <c r="U17" s="69" t="s">
        <v>79</v>
      </c>
      <c r="V17" s="70">
        <v>0.8</v>
      </c>
      <c r="W17" s="69">
        <v>1</v>
      </c>
      <c r="X17" s="70">
        <f t="shared" si="7"/>
        <v>56.46</v>
      </c>
      <c r="Y17" s="77"/>
      <c r="Z17" s="77"/>
      <c r="AA17" s="77"/>
      <c r="AB17" s="77"/>
      <c r="AC17" s="77"/>
      <c r="AD17" s="17">
        <v>0.4556</v>
      </c>
      <c r="AE17" s="19">
        <f t="shared" ref="AE17:AE80" si="16">Y17*0.05*AC17</f>
        <v>0</v>
      </c>
      <c r="AF17" s="77">
        <f t="shared" si="9"/>
        <v>0</v>
      </c>
      <c r="AG17" s="77"/>
      <c r="AH17" s="77"/>
      <c r="AI17" s="77"/>
      <c r="AJ17" s="56">
        <f t="shared" si="10"/>
        <v>56.46</v>
      </c>
      <c r="AK17" s="69"/>
      <c r="AL17" s="69"/>
      <c r="AM17" s="95" t="s">
        <v>75</v>
      </c>
      <c r="AN17" s="95" t="s">
        <v>75</v>
      </c>
      <c r="AO17" s="94"/>
      <c r="AP17" s="95"/>
      <c r="AQ17" s="95"/>
      <c r="AR17" s="94">
        <f t="shared" si="11"/>
        <v>0</v>
      </c>
      <c r="AS17" s="97">
        <f t="shared" ref="AS17:AS80" si="17">IF(AR17&gt;=AJ17,0,X17+AF17+AI17-AR17)</f>
        <v>56.46</v>
      </c>
      <c r="AT17" s="2">
        <f t="shared" si="13"/>
        <v>56.46</v>
      </c>
      <c r="AU17" s="2">
        <f t="shared" si="14"/>
        <v>56.46</v>
      </c>
      <c r="AV17" s="2">
        <f t="shared" si="15"/>
        <v>0</v>
      </c>
    </row>
    <row r="18" s="2" customFormat="1" ht="31" spans="1:48">
      <c r="A18" s="29">
        <v>14</v>
      </c>
      <c r="B18" s="27"/>
      <c r="C18" s="26" t="s">
        <v>107</v>
      </c>
      <c r="D18" s="27" t="s">
        <v>108</v>
      </c>
      <c r="E18" s="46" t="s">
        <v>109</v>
      </c>
      <c r="F18" s="45">
        <f>'[1]2021年度园区有效投入-技术改造'!$I15</f>
        <v>287.89</v>
      </c>
      <c r="G18" s="26" t="s">
        <v>62</v>
      </c>
      <c r="H18" s="27">
        <v>0.8</v>
      </c>
      <c r="I18" s="57">
        <f t="shared" si="0"/>
        <v>80.06</v>
      </c>
      <c r="J18" s="57">
        <f t="shared" si="1"/>
        <v>80.06</v>
      </c>
      <c r="K18" s="58">
        <v>13511.24</v>
      </c>
      <c r="L18" s="59">
        <f t="shared" si="2"/>
        <v>0.0213074447645072</v>
      </c>
      <c r="M18" s="57">
        <f t="shared" si="3"/>
        <v>80.06</v>
      </c>
      <c r="N18" s="56">
        <f t="shared" si="4"/>
        <v>80.06</v>
      </c>
      <c r="O18" s="26" t="s">
        <v>69</v>
      </c>
      <c r="P18" s="63" t="s">
        <v>70</v>
      </c>
      <c r="Q18" s="63" t="s">
        <v>70</v>
      </c>
      <c r="R18" s="56"/>
      <c r="S18" s="57">
        <f t="shared" si="5"/>
        <v>0.8006</v>
      </c>
      <c r="T18" s="56" t="str">
        <f t="shared" si="6"/>
        <v>否</v>
      </c>
      <c r="U18" s="69" t="s">
        <v>79</v>
      </c>
      <c r="V18" s="70">
        <v>1</v>
      </c>
      <c r="W18" s="69">
        <v>1</v>
      </c>
      <c r="X18" s="70">
        <f t="shared" si="7"/>
        <v>23.05</v>
      </c>
      <c r="Y18" s="77"/>
      <c r="Z18" s="77"/>
      <c r="AA18" s="77"/>
      <c r="AB18" s="77"/>
      <c r="AC18" s="77"/>
      <c r="AD18" s="17">
        <v>0.4556</v>
      </c>
      <c r="AE18" s="19">
        <f t="shared" si="16"/>
        <v>0</v>
      </c>
      <c r="AF18" s="77">
        <f t="shared" si="9"/>
        <v>0</v>
      </c>
      <c r="AG18" s="77"/>
      <c r="AH18" s="77"/>
      <c r="AI18" s="77"/>
      <c r="AJ18" s="56">
        <f t="shared" si="10"/>
        <v>23.05</v>
      </c>
      <c r="AK18" s="69"/>
      <c r="AL18" s="69"/>
      <c r="AM18" s="95" t="s">
        <v>75</v>
      </c>
      <c r="AN18" s="95">
        <v>6</v>
      </c>
      <c r="AO18" s="94"/>
      <c r="AP18" s="95"/>
      <c r="AQ18" s="95"/>
      <c r="AR18" s="94">
        <f t="shared" si="11"/>
        <v>6</v>
      </c>
      <c r="AS18" s="97">
        <f t="shared" si="17"/>
        <v>17.05</v>
      </c>
      <c r="AT18" s="2">
        <f t="shared" si="13"/>
        <v>23.05</v>
      </c>
      <c r="AU18" s="2">
        <f t="shared" si="14"/>
        <v>17.05</v>
      </c>
      <c r="AV18" s="2">
        <f t="shared" si="15"/>
        <v>0</v>
      </c>
    </row>
    <row r="19" s="2" customFormat="1" ht="46" spans="1:48">
      <c r="A19" s="29">
        <v>16</v>
      </c>
      <c r="B19" s="27"/>
      <c r="C19" s="26" t="s">
        <v>110</v>
      </c>
      <c r="D19" s="27" t="s">
        <v>111</v>
      </c>
      <c r="E19" s="46" t="s">
        <v>112</v>
      </c>
      <c r="F19" s="45">
        <f>'[1]2021年度园区有效投入-技术改造'!$I17</f>
        <v>1053.16</v>
      </c>
      <c r="G19" s="26" t="s">
        <v>62</v>
      </c>
      <c r="H19" s="27">
        <v>0.8</v>
      </c>
      <c r="I19" s="57">
        <f t="shared" si="0"/>
        <v>80.59</v>
      </c>
      <c r="J19" s="57">
        <f t="shared" si="1"/>
        <v>80.59</v>
      </c>
      <c r="K19" s="58">
        <v>9362.39</v>
      </c>
      <c r="L19" s="59">
        <f t="shared" si="2"/>
        <v>0.11248837102492</v>
      </c>
      <c r="M19" s="57">
        <f t="shared" si="3"/>
        <v>80.33</v>
      </c>
      <c r="N19" s="56">
        <f t="shared" si="4"/>
        <v>80.33</v>
      </c>
      <c r="O19" s="26" t="s">
        <v>63</v>
      </c>
      <c r="P19" s="63">
        <v>3</v>
      </c>
      <c r="Q19" s="63" t="s">
        <v>97</v>
      </c>
      <c r="R19" s="56"/>
      <c r="S19" s="57">
        <f t="shared" si="5"/>
        <v>0.8046</v>
      </c>
      <c r="T19" s="56" t="str">
        <f t="shared" si="6"/>
        <v>是</v>
      </c>
      <c r="U19" s="69">
        <v>4694</v>
      </c>
      <c r="V19" s="70">
        <v>1</v>
      </c>
      <c r="W19" s="69">
        <v>1</v>
      </c>
      <c r="X19" s="70">
        <f t="shared" si="7"/>
        <v>84.64</v>
      </c>
      <c r="Y19" s="77"/>
      <c r="Z19" s="77"/>
      <c r="AA19" s="77"/>
      <c r="AB19" s="77"/>
      <c r="AC19" s="77"/>
      <c r="AD19" s="17">
        <v>0.4556</v>
      </c>
      <c r="AE19" s="19">
        <f t="shared" si="16"/>
        <v>0</v>
      </c>
      <c r="AF19" s="77">
        <f t="shared" si="9"/>
        <v>0</v>
      </c>
      <c r="AG19" s="77"/>
      <c r="AH19" s="77"/>
      <c r="AI19" s="77"/>
      <c r="AJ19" s="56">
        <f t="shared" si="10"/>
        <v>84.64</v>
      </c>
      <c r="AK19" s="69"/>
      <c r="AL19" s="69"/>
      <c r="AM19" s="95" t="s">
        <v>75</v>
      </c>
      <c r="AN19" s="95" t="s">
        <v>75</v>
      </c>
      <c r="AO19" s="94"/>
      <c r="AP19" s="95"/>
      <c r="AQ19" s="95"/>
      <c r="AR19" s="94">
        <f t="shared" si="11"/>
        <v>0</v>
      </c>
      <c r="AS19" s="97">
        <f t="shared" si="17"/>
        <v>84.64</v>
      </c>
      <c r="AT19" s="2">
        <f t="shared" si="13"/>
        <v>84.64</v>
      </c>
      <c r="AU19" s="2">
        <f t="shared" si="14"/>
        <v>84.64</v>
      </c>
      <c r="AV19" s="2">
        <f t="shared" si="15"/>
        <v>0</v>
      </c>
    </row>
    <row r="20" s="2" customFormat="1" ht="46" spans="1:48">
      <c r="A20" s="29">
        <v>17</v>
      </c>
      <c r="B20" s="27"/>
      <c r="C20" s="26" t="s">
        <v>113</v>
      </c>
      <c r="D20" s="27" t="s">
        <v>114</v>
      </c>
      <c r="E20" s="46" t="s">
        <v>115</v>
      </c>
      <c r="F20" s="45">
        <f>'[1]2021年度园区有效投入-技术改造'!$I18</f>
        <v>330.31</v>
      </c>
      <c r="G20" s="26" t="s">
        <v>62</v>
      </c>
      <c r="H20" s="27">
        <v>0.8</v>
      </c>
      <c r="I20" s="57">
        <f t="shared" si="0"/>
        <v>80.09</v>
      </c>
      <c r="J20" s="57">
        <f t="shared" si="1"/>
        <v>80.09</v>
      </c>
      <c r="K20" s="58">
        <v>3908.91</v>
      </c>
      <c r="L20" s="59">
        <f t="shared" si="2"/>
        <v>0.0845018176422583</v>
      </c>
      <c r="M20" s="57">
        <f t="shared" si="3"/>
        <v>80.25</v>
      </c>
      <c r="N20" s="56">
        <f t="shared" si="4"/>
        <v>80.25</v>
      </c>
      <c r="O20" s="26" t="s">
        <v>63</v>
      </c>
      <c r="P20" s="63">
        <v>6.5</v>
      </c>
      <c r="Q20" s="63" t="s">
        <v>64</v>
      </c>
      <c r="R20" s="56">
        <v>4</v>
      </c>
      <c r="S20" s="57">
        <f t="shared" si="5"/>
        <v>0.8417</v>
      </c>
      <c r="T20" s="56" t="str">
        <f t="shared" si="6"/>
        <v>否</v>
      </c>
      <c r="U20" s="69">
        <v>7027</v>
      </c>
      <c r="V20" s="70">
        <v>1</v>
      </c>
      <c r="W20" s="69">
        <v>1</v>
      </c>
      <c r="X20" s="70">
        <f t="shared" si="7"/>
        <v>27.53</v>
      </c>
      <c r="Y20" s="77"/>
      <c r="Z20" s="77"/>
      <c r="AA20" s="77"/>
      <c r="AB20" s="77"/>
      <c r="AC20" s="77"/>
      <c r="AD20" s="17">
        <v>0.4556</v>
      </c>
      <c r="AE20" s="19">
        <f t="shared" si="16"/>
        <v>0</v>
      </c>
      <c r="AF20" s="77">
        <f t="shared" si="9"/>
        <v>0</v>
      </c>
      <c r="AG20" s="77"/>
      <c r="AH20" s="77"/>
      <c r="AI20" s="77"/>
      <c r="AJ20" s="56">
        <f t="shared" si="10"/>
        <v>27.53</v>
      </c>
      <c r="AK20" s="69"/>
      <c r="AL20" s="69"/>
      <c r="AM20" s="95" t="s">
        <v>75</v>
      </c>
      <c r="AN20" s="95" t="s">
        <v>75</v>
      </c>
      <c r="AO20" s="94"/>
      <c r="AP20" s="95"/>
      <c r="AQ20" s="95"/>
      <c r="AR20" s="94">
        <f t="shared" si="11"/>
        <v>0</v>
      </c>
      <c r="AS20" s="97">
        <f t="shared" si="17"/>
        <v>27.53</v>
      </c>
      <c r="AT20" s="2">
        <f t="shared" si="13"/>
        <v>27.53</v>
      </c>
      <c r="AU20" s="2">
        <f t="shared" si="14"/>
        <v>27.53</v>
      </c>
      <c r="AV20" s="2">
        <f t="shared" si="15"/>
        <v>0</v>
      </c>
    </row>
    <row r="21" s="2" customFormat="1" ht="46" spans="1:48">
      <c r="A21" s="29">
        <v>18</v>
      </c>
      <c r="B21" s="27"/>
      <c r="C21" s="26" t="s">
        <v>116</v>
      </c>
      <c r="D21" s="27" t="s">
        <v>117</v>
      </c>
      <c r="E21" s="46" t="s">
        <v>118</v>
      </c>
      <c r="F21" s="45">
        <f>'[1]2021年度园区有效投入-技术改造'!$I19</f>
        <v>1258.22</v>
      </c>
      <c r="G21" s="26" t="s">
        <v>86</v>
      </c>
      <c r="H21" s="27">
        <v>0.7</v>
      </c>
      <c r="I21" s="57">
        <f t="shared" si="0"/>
        <v>80.73</v>
      </c>
      <c r="J21" s="57">
        <f t="shared" si="1"/>
        <v>80.73</v>
      </c>
      <c r="K21" s="58">
        <v>5535.25</v>
      </c>
      <c r="L21" s="59">
        <f t="shared" si="2"/>
        <v>0.227310419583578</v>
      </c>
      <c r="M21" s="57">
        <f t="shared" si="3"/>
        <v>80.67</v>
      </c>
      <c r="N21" s="56">
        <f t="shared" si="4"/>
        <v>80.67</v>
      </c>
      <c r="O21" s="26" t="s">
        <v>69</v>
      </c>
      <c r="P21" s="63" t="s">
        <v>70</v>
      </c>
      <c r="Q21" s="63" t="s">
        <v>70</v>
      </c>
      <c r="R21" s="56"/>
      <c r="S21" s="57">
        <f t="shared" si="5"/>
        <v>0.807</v>
      </c>
      <c r="T21" s="56" t="str">
        <f t="shared" si="6"/>
        <v>是</v>
      </c>
      <c r="U21" s="69" t="s">
        <v>79</v>
      </c>
      <c r="V21" s="70">
        <v>0.8</v>
      </c>
      <c r="W21" s="69">
        <v>1</v>
      </c>
      <c r="X21" s="70">
        <f t="shared" si="7"/>
        <v>79.08</v>
      </c>
      <c r="Y21" s="77" t="e">
        <f>VLOOKUP(C21,#REF!,9,FALSE)</f>
        <v>#REF!</v>
      </c>
      <c r="Z21" s="77" t="e">
        <f>VLOOKUP($C21,#REF!,3,FALSE)</f>
        <v>#REF!</v>
      </c>
      <c r="AA21" s="78" t="e">
        <f>VLOOKUP($C21,#REF!,4,FALSE)*0.8</f>
        <v>#REF!</v>
      </c>
      <c r="AB21" s="78" t="e">
        <f>VLOOKUP($C21,#REF!,5,FALSE)</f>
        <v>#REF!</v>
      </c>
      <c r="AC21" s="86" t="e">
        <f>VLOOKUP($C21,#REF!,6,FALSE)</f>
        <v>#REF!</v>
      </c>
      <c r="AD21" s="17">
        <v>0.4556</v>
      </c>
      <c r="AE21" s="19" t="e">
        <f t="shared" si="16"/>
        <v>#REF!</v>
      </c>
      <c r="AF21" s="77" t="e">
        <f t="shared" si="9"/>
        <v>#REF!</v>
      </c>
      <c r="AG21" s="77"/>
      <c r="AH21" s="77"/>
      <c r="AI21" s="77"/>
      <c r="AJ21" s="56" t="e">
        <f t="shared" si="10"/>
        <v>#REF!</v>
      </c>
      <c r="AK21" s="69"/>
      <c r="AL21" s="69"/>
      <c r="AM21" s="95" t="s">
        <v>75</v>
      </c>
      <c r="AN21" s="95" t="s">
        <v>75</v>
      </c>
      <c r="AO21" s="94"/>
      <c r="AP21" s="95"/>
      <c r="AQ21" s="95"/>
      <c r="AR21" s="94">
        <f t="shared" si="11"/>
        <v>0</v>
      </c>
      <c r="AS21" s="97" t="e">
        <f t="shared" si="17"/>
        <v>#REF!</v>
      </c>
      <c r="AT21" s="2" t="e">
        <f t="shared" si="13"/>
        <v>#REF!</v>
      </c>
      <c r="AU21" s="2" t="e">
        <f t="shared" si="14"/>
        <v>#REF!</v>
      </c>
      <c r="AV21" s="2" t="e">
        <f t="shared" si="15"/>
        <v>#REF!</v>
      </c>
    </row>
    <row r="22" s="2" customFormat="1" ht="46" spans="1:48">
      <c r="A22" s="29">
        <v>19</v>
      </c>
      <c r="B22" s="27"/>
      <c r="C22" s="26" t="s">
        <v>119</v>
      </c>
      <c r="D22" s="27" t="s">
        <v>120</v>
      </c>
      <c r="E22" s="46" t="s">
        <v>121</v>
      </c>
      <c r="F22" s="45">
        <f>'[1]2021年度园区有效投入-技术改造'!$I20</f>
        <v>2374.1</v>
      </c>
      <c r="G22" s="26" t="s">
        <v>62</v>
      </c>
      <c r="H22" s="27">
        <v>0.8</v>
      </c>
      <c r="I22" s="57">
        <f t="shared" si="0"/>
        <v>81.51</v>
      </c>
      <c r="J22" s="57">
        <f t="shared" si="1"/>
        <v>81.51</v>
      </c>
      <c r="K22" s="58">
        <v>352.68</v>
      </c>
      <c r="L22" s="59">
        <f t="shared" si="2"/>
        <v>6.73159804922309</v>
      </c>
      <c r="M22" s="57">
        <f t="shared" si="3"/>
        <v>100</v>
      </c>
      <c r="N22" s="56">
        <f t="shared" si="4"/>
        <v>100</v>
      </c>
      <c r="O22" s="26" t="s">
        <v>69</v>
      </c>
      <c r="P22" s="63" t="s">
        <v>70</v>
      </c>
      <c r="Q22" s="63" t="s">
        <v>70</v>
      </c>
      <c r="R22" s="56"/>
      <c r="S22" s="57">
        <f t="shared" si="5"/>
        <v>0.9076</v>
      </c>
      <c r="T22" s="56" t="str">
        <f t="shared" si="6"/>
        <v>是</v>
      </c>
      <c r="U22" s="69" t="s">
        <v>79</v>
      </c>
      <c r="V22" s="70">
        <v>0.8</v>
      </c>
      <c r="W22" s="69">
        <v>1</v>
      </c>
      <c r="X22" s="70">
        <f t="shared" si="7"/>
        <v>168.29</v>
      </c>
      <c r="Y22" s="77"/>
      <c r="Z22" s="77"/>
      <c r="AA22" s="77"/>
      <c r="AB22" s="77"/>
      <c r="AC22" s="77"/>
      <c r="AD22" s="17">
        <v>0.4556</v>
      </c>
      <c r="AE22" s="19">
        <f t="shared" si="16"/>
        <v>0</v>
      </c>
      <c r="AF22" s="77">
        <f t="shared" si="9"/>
        <v>0</v>
      </c>
      <c r="AG22" s="77"/>
      <c r="AH22" s="77"/>
      <c r="AI22" s="77"/>
      <c r="AJ22" s="56">
        <f t="shared" si="10"/>
        <v>168.29</v>
      </c>
      <c r="AK22" s="69"/>
      <c r="AL22" s="69"/>
      <c r="AM22" s="95" t="s">
        <v>75</v>
      </c>
      <c r="AN22" s="95" t="s">
        <v>75</v>
      </c>
      <c r="AO22" s="94"/>
      <c r="AP22" s="95"/>
      <c r="AQ22" s="95"/>
      <c r="AR22" s="94">
        <f t="shared" si="11"/>
        <v>0</v>
      </c>
      <c r="AS22" s="97">
        <f t="shared" si="17"/>
        <v>168.29</v>
      </c>
      <c r="AT22" s="2">
        <f t="shared" si="13"/>
        <v>168.29</v>
      </c>
      <c r="AU22" s="2">
        <f t="shared" si="14"/>
        <v>168.29</v>
      </c>
      <c r="AV22" s="2">
        <f t="shared" si="15"/>
        <v>0</v>
      </c>
    </row>
    <row r="23" s="2" customFormat="1" ht="31" spans="1:48">
      <c r="A23" s="29">
        <v>20</v>
      </c>
      <c r="B23" s="27"/>
      <c r="C23" s="26" t="s">
        <v>122</v>
      </c>
      <c r="D23" s="27" t="s">
        <v>123</v>
      </c>
      <c r="E23" s="46" t="s">
        <v>124</v>
      </c>
      <c r="F23" s="45">
        <f>'[1]2021年度园区有效投入-技术改造'!$I21</f>
        <v>1245.83</v>
      </c>
      <c r="G23" s="26" t="s">
        <v>86</v>
      </c>
      <c r="H23" s="27">
        <v>0.7</v>
      </c>
      <c r="I23" s="57">
        <f t="shared" si="0"/>
        <v>80.72</v>
      </c>
      <c r="J23" s="57">
        <f t="shared" si="1"/>
        <v>80.72</v>
      </c>
      <c r="K23" s="58">
        <v>105101.49</v>
      </c>
      <c r="L23" s="59">
        <f t="shared" si="2"/>
        <v>0.0118535902773595</v>
      </c>
      <c r="M23" s="57">
        <f t="shared" si="3"/>
        <v>80.03</v>
      </c>
      <c r="N23" s="56">
        <f t="shared" si="4"/>
        <v>80.03</v>
      </c>
      <c r="O23" s="26" t="s">
        <v>69</v>
      </c>
      <c r="P23" s="63" t="s">
        <v>70</v>
      </c>
      <c r="Q23" s="63" t="s">
        <v>70</v>
      </c>
      <c r="R23" s="56"/>
      <c r="S23" s="57">
        <f t="shared" si="5"/>
        <v>0.8038</v>
      </c>
      <c r="T23" s="56" t="str">
        <f t="shared" si="6"/>
        <v>是</v>
      </c>
      <c r="U23" s="69" t="s">
        <v>79</v>
      </c>
      <c r="V23" s="70">
        <v>0.8</v>
      </c>
      <c r="W23" s="69">
        <v>1</v>
      </c>
      <c r="X23" s="70">
        <f t="shared" si="7"/>
        <v>78.04</v>
      </c>
      <c r="Y23" s="77"/>
      <c r="Z23" s="77"/>
      <c r="AA23" s="77"/>
      <c r="AB23" s="77"/>
      <c r="AC23" s="77"/>
      <c r="AD23" s="17">
        <v>0.4556</v>
      </c>
      <c r="AE23" s="19">
        <f t="shared" si="16"/>
        <v>0</v>
      </c>
      <c r="AF23" s="77">
        <f t="shared" si="9"/>
        <v>0</v>
      </c>
      <c r="AG23" s="77"/>
      <c r="AH23" s="77"/>
      <c r="AI23" s="77"/>
      <c r="AJ23" s="56">
        <f t="shared" si="10"/>
        <v>78.04</v>
      </c>
      <c r="AK23" s="69"/>
      <c r="AL23" s="69"/>
      <c r="AM23" s="95" t="s">
        <v>75</v>
      </c>
      <c r="AN23" s="95">
        <v>7</v>
      </c>
      <c r="AO23" s="94"/>
      <c r="AP23" s="95"/>
      <c r="AQ23" s="95"/>
      <c r="AR23" s="94">
        <f t="shared" si="11"/>
        <v>7</v>
      </c>
      <c r="AS23" s="97">
        <f t="shared" si="17"/>
        <v>71.04</v>
      </c>
      <c r="AT23" s="2">
        <f t="shared" si="13"/>
        <v>78.04</v>
      </c>
      <c r="AU23" s="2">
        <f t="shared" si="14"/>
        <v>71.04</v>
      </c>
      <c r="AV23" s="2">
        <f t="shared" si="15"/>
        <v>0</v>
      </c>
    </row>
    <row r="24" s="2" customFormat="1" ht="46" spans="1:48">
      <c r="A24" s="29">
        <v>21</v>
      </c>
      <c r="B24" s="27"/>
      <c r="C24" s="26" t="s">
        <v>125</v>
      </c>
      <c r="D24" s="27" t="s">
        <v>126</v>
      </c>
      <c r="E24" s="46" t="s">
        <v>127</v>
      </c>
      <c r="F24" s="45">
        <f>'[1]2021年度园区有效投入-技术改造'!$I22</f>
        <v>388.09</v>
      </c>
      <c r="G24" s="26" t="s">
        <v>62</v>
      </c>
      <c r="H24" s="27">
        <v>0.8</v>
      </c>
      <c r="I24" s="57">
        <f t="shared" si="0"/>
        <v>80.13</v>
      </c>
      <c r="J24" s="57">
        <f t="shared" si="1"/>
        <v>80.13</v>
      </c>
      <c r="K24" s="58">
        <v>3899.75</v>
      </c>
      <c r="L24" s="59">
        <f t="shared" si="2"/>
        <v>0.0995166356817745</v>
      </c>
      <c r="M24" s="57">
        <f t="shared" si="3"/>
        <v>80.29</v>
      </c>
      <c r="N24" s="56">
        <f t="shared" si="4"/>
        <v>80.29</v>
      </c>
      <c r="O24" s="26" t="s">
        <v>69</v>
      </c>
      <c r="P24" s="63" t="s">
        <v>70</v>
      </c>
      <c r="Q24" s="63" t="s">
        <v>70</v>
      </c>
      <c r="R24" s="56"/>
      <c r="S24" s="57">
        <f t="shared" si="5"/>
        <v>0.8021</v>
      </c>
      <c r="T24" s="56" t="str">
        <f t="shared" si="6"/>
        <v>否</v>
      </c>
      <c r="U24" s="69" t="s">
        <v>79</v>
      </c>
      <c r="V24" s="70">
        <v>1</v>
      </c>
      <c r="W24" s="69">
        <v>1</v>
      </c>
      <c r="X24" s="70">
        <f t="shared" si="7"/>
        <v>31.11</v>
      </c>
      <c r="Y24" s="77"/>
      <c r="Z24" s="77"/>
      <c r="AA24" s="77"/>
      <c r="AB24" s="77"/>
      <c r="AC24" s="77"/>
      <c r="AD24" s="17">
        <v>0.4556</v>
      </c>
      <c r="AE24" s="19">
        <f t="shared" si="16"/>
        <v>0</v>
      </c>
      <c r="AF24" s="77">
        <f t="shared" si="9"/>
        <v>0</v>
      </c>
      <c r="AG24" s="77"/>
      <c r="AH24" s="77"/>
      <c r="AI24" s="77"/>
      <c r="AJ24" s="56">
        <f t="shared" si="10"/>
        <v>31.11</v>
      </c>
      <c r="AK24" s="69"/>
      <c r="AL24" s="69"/>
      <c r="AM24" s="95" t="s">
        <v>75</v>
      </c>
      <c r="AN24" s="95" t="s">
        <v>75</v>
      </c>
      <c r="AO24" s="94"/>
      <c r="AP24" s="95"/>
      <c r="AQ24" s="95"/>
      <c r="AR24" s="94">
        <f t="shared" si="11"/>
        <v>0</v>
      </c>
      <c r="AS24" s="97">
        <f t="shared" si="17"/>
        <v>31.11</v>
      </c>
      <c r="AT24" s="2">
        <f t="shared" si="13"/>
        <v>31.11</v>
      </c>
      <c r="AU24" s="2">
        <f t="shared" si="14"/>
        <v>31.11</v>
      </c>
      <c r="AV24" s="2">
        <f t="shared" si="15"/>
        <v>0</v>
      </c>
    </row>
    <row r="25" s="2" customFormat="1" ht="61" spans="1:48">
      <c r="A25" s="29">
        <v>22</v>
      </c>
      <c r="B25" s="27"/>
      <c r="C25" s="26" t="s">
        <v>128</v>
      </c>
      <c r="D25" s="27" t="s">
        <v>129</v>
      </c>
      <c r="E25" s="46" t="s">
        <v>130</v>
      </c>
      <c r="F25" s="45">
        <f>'[1]2021年度园区有效投入-技术改造'!$I23</f>
        <v>918.41</v>
      </c>
      <c r="G25" s="26" t="s">
        <v>86</v>
      </c>
      <c r="H25" s="27">
        <v>0.7</v>
      </c>
      <c r="I25" s="57">
        <f t="shared" si="0"/>
        <v>80.5</v>
      </c>
      <c r="J25" s="57">
        <f t="shared" si="1"/>
        <v>80.5</v>
      </c>
      <c r="K25" s="58">
        <v>5127.22</v>
      </c>
      <c r="L25" s="59">
        <f t="shared" si="2"/>
        <v>0.179124359789516</v>
      </c>
      <c r="M25" s="57">
        <f t="shared" si="3"/>
        <v>80.53</v>
      </c>
      <c r="N25" s="56">
        <f t="shared" si="4"/>
        <v>80.53</v>
      </c>
      <c r="O25" s="26" t="s">
        <v>69</v>
      </c>
      <c r="P25" s="63" t="s">
        <v>70</v>
      </c>
      <c r="Q25" s="63" t="s">
        <v>70</v>
      </c>
      <c r="R25" s="56"/>
      <c r="S25" s="57">
        <f t="shared" si="5"/>
        <v>0.8052</v>
      </c>
      <c r="T25" s="56" t="str">
        <f t="shared" si="6"/>
        <v>是</v>
      </c>
      <c r="U25" s="69" t="s">
        <v>79</v>
      </c>
      <c r="V25" s="70">
        <v>0.8</v>
      </c>
      <c r="W25" s="69">
        <v>1</v>
      </c>
      <c r="X25" s="70">
        <f t="shared" si="7"/>
        <v>57.61</v>
      </c>
      <c r="Y25" s="77" t="e">
        <f>VLOOKUP(C25,#REF!,9,FALSE)</f>
        <v>#REF!</v>
      </c>
      <c r="Z25" s="77" t="e">
        <f>VLOOKUP($C25,#REF!,3,FALSE)</f>
        <v>#REF!</v>
      </c>
      <c r="AA25" s="78" t="e">
        <f>VLOOKUP($C25,#REF!,4,FALSE)*0.8</f>
        <v>#REF!</v>
      </c>
      <c r="AB25" s="78" t="e">
        <f>VLOOKUP($C25,#REF!,5,FALSE)</f>
        <v>#REF!</v>
      </c>
      <c r="AC25" s="86" t="e">
        <f>VLOOKUP($C25,#REF!,6,FALSE)</f>
        <v>#REF!</v>
      </c>
      <c r="AD25" s="17">
        <v>0.4556</v>
      </c>
      <c r="AE25" s="19" t="e">
        <f t="shared" si="16"/>
        <v>#REF!</v>
      </c>
      <c r="AF25" s="77" t="e">
        <f t="shared" si="9"/>
        <v>#REF!</v>
      </c>
      <c r="AG25" s="77"/>
      <c r="AH25" s="77"/>
      <c r="AI25" s="77"/>
      <c r="AJ25" s="56" t="e">
        <f t="shared" si="10"/>
        <v>#REF!</v>
      </c>
      <c r="AK25" s="69"/>
      <c r="AL25" s="69"/>
      <c r="AM25" s="95" t="s">
        <v>75</v>
      </c>
      <c r="AN25" s="95" t="s">
        <v>75</v>
      </c>
      <c r="AO25" s="94"/>
      <c r="AP25" s="95"/>
      <c r="AQ25" s="95"/>
      <c r="AR25" s="94">
        <f t="shared" si="11"/>
        <v>0</v>
      </c>
      <c r="AS25" s="97" t="e">
        <f t="shared" si="17"/>
        <v>#REF!</v>
      </c>
      <c r="AT25" s="2" t="e">
        <f t="shared" si="13"/>
        <v>#REF!</v>
      </c>
      <c r="AU25" s="2" t="e">
        <f t="shared" si="14"/>
        <v>#REF!</v>
      </c>
      <c r="AV25" s="2" t="e">
        <f t="shared" si="15"/>
        <v>#REF!</v>
      </c>
    </row>
    <row r="26" s="2" customFormat="1" ht="61" spans="1:48">
      <c r="A26" s="29">
        <v>23</v>
      </c>
      <c r="B26" s="27"/>
      <c r="C26" s="26" t="s">
        <v>131</v>
      </c>
      <c r="D26" s="27" t="s">
        <v>132</v>
      </c>
      <c r="E26" s="46" t="s">
        <v>133</v>
      </c>
      <c r="F26" s="45">
        <f>'[1]2021年度园区有效投入-技术改造'!$I24</f>
        <v>3119.98</v>
      </c>
      <c r="G26" s="26" t="s">
        <v>62</v>
      </c>
      <c r="H26" s="27">
        <v>0.8</v>
      </c>
      <c r="I26" s="57">
        <f t="shared" si="0"/>
        <v>82.02</v>
      </c>
      <c r="J26" s="57">
        <f t="shared" si="1"/>
        <v>82.02</v>
      </c>
      <c r="K26" s="58">
        <v>21392.77</v>
      </c>
      <c r="L26" s="59">
        <f t="shared" si="2"/>
        <v>0.145842730978737</v>
      </c>
      <c r="M26" s="57">
        <f t="shared" si="3"/>
        <v>80.43</v>
      </c>
      <c r="N26" s="56">
        <f t="shared" si="4"/>
        <v>80.43</v>
      </c>
      <c r="O26" s="26" t="s">
        <v>69</v>
      </c>
      <c r="P26" s="63" t="s">
        <v>70</v>
      </c>
      <c r="Q26" s="63" t="s">
        <v>70</v>
      </c>
      <c r="R26" s="56"/>
      <c r="S26" s="57">
        <f t="shared" si="5"/>
        <v>0.8123</v>
      </c>
      <c r="T26" s="56" t="str">
        <f t="shared" si="6"/>
        <v>是</v>
      </c>
      <c r="U26" s="69">
        <v>8010</v>
      </c>
      <c r="V26" s="70">
        <v>1</v>
      </c>
      <c r="W26" s="69">
        <v>1</v>
      </c>
      <c r="X26" s="70">
        <f t="shared" si="7"/>
        <v>252.67</v>
      </c>
      <c r="Y26" s="77" t="e">
        <f>VLOOKUP(C26,#REF!,9,FALSE)</f>
        <v>#REF!</v>
      </c>
      <c r="Z26" s="77" t="e">
        <f>VLOOKUP($C26,#REF!,3,FALSE)</f>
        <v>#REF!</v>
      </c>
      <c r="AA26" s="78" t="e">
        <f>VLOOKUP($C26,#REF!,4,FALSE)*0.8</f>
        <v>#REF!</v>
      </c>
      <c r="AB26" s="78" t="e">
        <f>VLOOKUP($C26,#REF!,5,FALSE)</f>
        <v>#REF!</v>
      </c>
      <c r="AC26" s="86" t="e">
        <f>VLOOKUP($C26,#REF!,6,FALSE)</f>
        <v>#REF!</v>
      </c>
      <c r="AD26" s="17">
        <v>0.4556</v>
      </c>
      <c r="AE26" s="19" t="e">
        <f t="shared" si="16"/>
        <v>#REF!</v>
      </c>
      <c r="AF26" s="77" t="e">
        <f t="shared" si="9"/>
        <v>#REF!</v>
      </c>
      <c r="AG26" s="77"/>
      <c r="AH26" s="77"/>
      <c r="AI26" s="77"/>
      <c r="AJ26" s="56" t="e">
        <f t="shared" si="10"/>
        <v>#REF!</v>
      </c>
      <c r="AK26" s="69"/>
      <c r="AL26" s="69"/>
      <c r="AM26" s="95" t="s">
        <v>75</v>
      </c>
      <c r="AN26" s="95" t="s">
        <v>75</v>
      </c>
      <c r="AO26" s="94"/>
      <c r="AP26" s="95"/>
      <c r="AQ26" s="95"/>
      <c r="AR26" s="94">
        <f t="shared" si="11"/>
        <v>0</v>
      </c>
      <c r="AS26" s="97" t="e">
        <f t="shared" si="17"/>
        <v>#REF!</v>
      </c>
      <c r="AT26" s="2" t="e">
        <f t="shared" si="13"/>
        <v>#REF!</v>
      </c>
      <c r="AU26" s="2" t="e">
        <f t="shared" si="14"/>
        <v>#REF!</v>
      </c>
      <c r="AV26" s="2" t="e">
        <f t="shared" si="15"/>
        <v>#REF!</v>
      </c>
    </row>
    <row r="27" s="2" customFormat="1" ht="31" spans="1:48">
      <c r="A27" s="29">
        <v>24</v>
      </c>
      <c r="B27" s="27"/>
      <c r="C27" s="26" t="s">
        <v>134</v>
      </c>
      <c r="D27" s="27" t="s">
        <v>135</v>
      </c>
      <c r="E27" s="46" t="s">
        <v>136</v>
      </c>
      <c r="F27" s="45">
        <f>'[1]2021年度园区有效投入-技术改造'!$I25</f>
        <v>845.74</v>
      </c>
      <c r="G27" s="26" t="s">
        <v>86</v>
      </c>
      <c r="H27" s="27">
        <v>0.7</v>
      </c>
      <c r="I27" s="57">
        <f t="shared" si="0"/>
        <v>80.45</v>
      </c>
      <c r="J27" s="57">
        <f t="shared" si="1"/>
        <v>80.45</v>
      </c>
      <c r="K27" s="58">
        <v>50549.37</v>
      </c>
      <c r="L27" s="59">
        <f t="shared" si="2"/>
        <v>0.0167309701386981</v>
      </c>
      <c r="M27" s="57">
        <f t="shared" si="3"/>
        <v>80.04</v>
      </c>
      <c r="N27" s="56">
        <f t="shared" si="4"/>
        <v>80.04</v>
      </c>
      <c r="O27" s="26" t="s">
        <v>69</v>
      </c>
      <c r="P27" s="63" t="s">
        <v>70</v>
      </c>
      <c r="Q27" s="63" t="s">
        <v>70</v>
      </c>
      <c r="R27" s="56"/>
      <c r="S27" s="57">
        <f t="shared" si="5"/>
        <v>0.8025</v>
      </c>
      <c r="T27" s="56" t="str">
        <f t="shared" si="6"/>
        <v>是</v>
      </c>
      <c r="U27" s="69" t="s">
        <v>79</v>
      </c>
      <c r="V27" s="70">
        <v>0.8</v>
      </c>
      <c r="W27" s="69">
        <v>1</v>
      </c>
      <c r="X27" s="70">
        <f t="shared" si="7"/>
        <v>52.91</v>
      </c>
      <c r="Y27" s="77"/>
      <c r="Z27" s="77"/>
      <c r="AA27" s="77"/>
      <c r="AB27" s="77"/>
      <c r="AC27" s="77"/>
      <c r="AD27" s="17">
        <v>0.4556</v>
      </c>
      <c r="AE27" s="19">
        <f t="shared" si="16"/>
        <v>0</v>
      </c>
      <c r="AF27" s="77">
        <f t="shared" si="9"/>
        <v>0</v>
      </c>
      <c r="AG27" s="77"/>
      <c r="AH27" s="77"/>
      <c r="AI27" s="77"/>
      <c r="AJ27" s="56">
        <f t="shared" si="10"/>
        <v>52.91</v>
      </c>
      <c r="AK27" s="69"/>
      <c r="AL27" s="69"/>
      <c r="AM27" s="95" t="s">
        <v>75</v>
      </c>
      <c r="AN27" s="95" t="s">
        <v>75</v>
      </c>
      <c r="AO27" s="94"/>
      <c r="AP27" s="95"/>
      <c r="AQ27" s="95"/>
      <c r="AR27" s="94">
        <f t="shared" si="11"/>
        <v>0</v>
      </c>
      <c r="AS27" s="97">
        <f t="shared" si="17"/>
        <v>52.91</v>
      </c>
      <c r="AT27" s="2">
        <f t="shared" si="13"/>
        <v>52.91</v>
      </c>
      <c r="AU27" s="2">
        <f t="shared" si="14"/>
        <v>52.91</v>
      </c>
      <c r="AV27" s="2">
        <f t="shared" si="15"/>
        <v>0</v>
      </c>
    </row>
    <row r="28" s="2" customFormat="1" ht="46" spans="1:48">
      <c r="A28" s="29">
        <v>25</v>
      </c>
      <c r="B28" s="27"/>
      <c r="C28" s="26" t="s">
        <v>137</v>
      </c>
      <c r="D28" s="27" t="s">
        <v>138</v>
      </c>
      <c r="E28" s="46" t="s">
        <v>139</v>
      </c>
      <c r="F28" s="45">
        <f>'[1]2021年度园区有效投入-技术改造'!$I26</f>
        <v>528.6</v>
      </c>
      <c r="G28" s="26" t="s">
        <v>86</v>
      </c>
      <c r="H28" s="27">
        <v>0.7</v>
      </c>
      <c r="I28" s="57">
        <f t="shared" si="0"/>
        <v>80.23</v>
      </c>
      <c r="J28" s="57">
        <f t="shared" si="1"/>
        <v>80.23</v>
      </c>
      <c r="K28" s="58">
        <v>5600</v>
      </c>
      <c r="L28" s="59">
        <f t="shared" si="2"/>
        <v>0.0943928571428572</v>
      </c>
      <c r="M28" s="57">
        <f t="shared" si="3"/>
        <v>80.28</v>
      </c>
      <c r="N28" s="56">
        <f t="shared" si="4"/>
        <v>80.28</v>
      </c>
      <c r="O28" s="26" t="s">
        <v>69</v>
      </c>
      <c r="P28" s="63" t="s">
        <v>70</v>
      </c>
      <c r="Q28" s="63" t="s">
        <v>70</v>
      </c>
      <c r="R28" s="56"/>
      <c r="S28" s="57">
        <f t="shared" si="5"/>
        <v>0.8026</v>
      </c>
      <c r="T28" s="56" t="str">
        <f t="shared" si="6"/>
        <v>是</v>
      </c>
      <c r="U28" s="69" t="s">
        <v>79</v>
      </c>
      <c r="V28" s="70">
        <v>0.8</v>
      </c>
      <c r="W28" s="69">
        <v>1</v>
      </c>
      <c r="X28" s="70">
        <f t="shared" si="7"/>
        <v>33.07</v>
      </c>
      <c r="Y28" s="77" t="e">
        <f>VLOOKUP(C28,#REF!,9,FALSE)</f>
        <v>#REF!</v>
      </c>
      <c r="Z28" s="77" t="e">
        <f>VLOOKUP($C28,#REF!,3,FALSE)</f>
        <v>#REF!</v>
      </c>
      <c r="AA28" s="78" t="e">
        <f>VLOOKUP($C28,#REF!,4,FALSE)*0.8</f>
        <v>#REF!</v>
      </c>
      <c r="AB28" s="78" t="e">
        <f>VLOOKUP($C28,#REF!,5,FALSE)</f>
        <v>#REF!</v>
      </c>
      <c r="AC28" s="86" t="e">
        <f>VLOOKUP($C28,#REF!,6,FALSE)</f>
        <v>#REF!</v>
      </c>
      <c r="AD28" s="17">
        <v>0.4556</v>
      </c>
      <c r="AE28" s="19" t="e">
        <f t="shared" si="16"/>
        <v>#REF!</v>
      </c>
      <c r="AF28" s="77" t="e">
        <f t="shared" si="9"/>
        <v>#REF!</v>
      </c>
      <c r="AG28" s="77"/>
      <c r="AH28" s="77"/>
      <c r="AI28" s="77"/>
      <c r="AJ28" s="56" t="e">
        <f t="shared" si="10"/>
        <v>#REF!</v>
      </c>
      <c r="AK28" s="69"/>
      <c r="AL28" s="69"/>
      <c r="AM28" s="95" t="s">
        <v>75</v>
      </c>
      <c r="AN28" s="95" t="s">
        <v>75</v>
      </c>
      <c r="AO28" s="94"/>
      <c r="AP28" s="95"/>
      <c r="AQ28" s="95"/>
      <c r="AR28" s="94">
        <f t="shared" si="11"/>
        <v>0</v>
      </c>
      <c r="AS28" s="97" t="e">
        <f t="shared" si="17"/>
        <v>#REF!</v>
      </c>
      <c r="AT28" s="2" t="e">
        <f t="shared" si="13"/>
        <v>#REF!</v>
      </c>
      <c r="AU28" s="2" t="e">
        <f t="shared" si="14"/>
        <v>#REF!</v>
      </c>
      <c r="AV28" s="2" t="e">
        <f t="shared" si="15"/>
        <v>#REF!</v>
      </c>
    </row>
    <row r="29" s="2" customFormat="1" ht="46" spans="1:48">
      <c r="A29" s="29">
        <v>26</v>
      </c>
      <c r="B29" s="27"/>
      <c r="C29" s="26" t="s">
        <v>140</v>
      </c>
      <c r="D29" s="27" t="s">
        <v>141</v>
      </c>
      <c r="E29" s="46" t="s">
        <v>142</v>
      </c>
      <c r="F29" s="45">
        <f>'[1]2021年度园区有效投入-技术改造'!$I27</f>
        <v>5639.92</v>
      </c>
      <c r="G29" s="26" t="s">
        <v>62</v>
      </c>
      <c r="H29" s="27">
        <v>0.8</v>
      </c>
      <c r="I29" s="57">
        <f t="shared" si="0"/>
        <v>83.77</v>
      </c>
      <c r="J29" s="57">
        <f t="shared" si="1"/>
        <v>83.77</v>
      </c>
      <c r="K29" s="58">
        <v>29710.29</v>
      </c>
      <c r="L29" s="59">
        <f t="shared" si="2"/>
        <v>0.189830526729965</v>
      </c>
      <c r="M29" s="57">
        <f t="shared" si="3"/>
        <v>80.56</v>
      </c>
      <c r="N29" s="56">
        <f t="shared" si="4"/>
        <v>80.56</v>
      </c>
      <c r="O29" s="26" t="s">
        <v>69</v>
      </c>
      <c r="P29" s="63" t="s">
        <v>70</v>
      </c>
      <c r="Q29" s="63" t="s">
        <v>70</v>
      </c>
      <c r="R29" s="56"/>
      <c r="S29" s="57">
        <f t="shared" si="5"/>
        <v>0.8217</v>
      </c>
      <c r="T29" s="56" t="str">
        <f t="shared" si="6"/>
        <v>是</v>
      </c>
      <c r="U29" s="69">
        <v>4282</v>
      </c>
      <c r="V29" s="70">
        <v>1</v>
      </c>
      <c r="W29" s="69">
        <v>1</v>
      </c>
      <c r="X29" s="70">
        <f t="shared" si="7"/>
        <v>460.98</v>
      </c>
      <c r="Y29" s="77" t="e">
        <f>VLOOKUP(C29,#REF!,9,FALSE)</f>
        <v>#REF!</v>
      </c>
      <c r="Z29" s="77" t="e">
        <f>VLOOKUP($C29,#REF!,3,FALSE)</f>
        <v>#REF!</v>
      </c>
      <c r="AA29" s="78" t="e">
        <f>VLOOKUP($C29,#REF!,4,FALSE)*0.8</f>
        <v>#REF!</v>
      </c>
      <c r="AB29" s="78" t="e">
        <f>VLOOKUP($C29,#REF!,5,FALSE)</f>
        <v>#REF!</v>
      </c>
      <c r="AC29" s="86" t="e">
        <f>VLOOKUP($C29,#REF!,6,FALSE)</f>
        <v>#REF!</v>
      </c>
      <c r="AD29" s="17">
        <v>0.4556</v>
      </c>
      <c r="AE29" s="19" t="e">
        <f t="shared" si="16"/>
        <v>#REF!</v>
      </c>
      <c r="AF29" s="77" t="e">
        <f t="shared" si="9"/>
        <v>#REF!</v>
      </c>
      <c r="AG29" s="77"/>
      <c r="AH29" s="77"/>
      <c r="AI29" s="77"/>
      <c r="AJ29" s="56" t="e">
        <f t="shared" si="10"/>
        <v>#REF!</v>
      </c>
      <c r="AK29" s="69"/>
      <c r="AL29" s="69"/>
      <c r="AM29" s="95">
        <v>444.6</v>
      </c>
      <c r="AN29" s="95" t="s">
        <v>75</v>
      </c>
      <c r="AO29" s="94"/>
      <c r="AP29" s="95"/>
      <c r="AQ29" s="95"/>
      <c r="AR29" s="94">
        <f t="shared" si="11"/>
        <v>444.6</v>
      </c>
      <c r="AS29" s="97" t="e">
        <f t="shared" si="17"/>
        <v>#REF!</v>
      </c>
      <c r="AT29" s="2" t="e">
        <f t="shared" si="13"/>
        <v>#REF!</v>
      </c>
      <c r="AU29" s="2" t="e">
        <f t="shared" si="14"/>
        <v>#REF!</v>
      </c>
      <c r="AV29" s="2" t="e">
        <f t="shared" si="15"/>
        <v>#REF!</v>
      </c>
    </row>
    <row r="30" s="2" customFormat="1" ht="31" spans="1:48">
      <c r="A30" s="29">
        <v>27</v>
      </c>
      <c r="B30" s="27"/>
      <c r="C30" s="26" t="s">
        <v>143</v>
      </c>
      <c r="D30" s="27" t="s">
        <v>144</v>
      </c>
      <c r="E30" s="46" t="s">
        <v>145</v>
      </c>
      <c r="F30" s="45">
        <f>'[1]2021年度园区有效投入-技术改造'!$I28</f>
        <v>1037.23</v>
      </c>
      <c r="G30" s="26" t="s">
        <v>86</v>
      </c>
      <c r="H30" s="27">
        <v>0.7</v>
      </c>
      <c r="I30" s="57">
        <f t="shared" si="0"/>
        <v>80.58</v>
      </c>
      <c r="J30" s="57">
        <f t="shared" si="1"/>
        <v>80.58</v>
      </c>
      <c r="K30" s="58">
        <v>11113.16</v>
      </c>
      <c r="L30" s="59">
        <f t="shared" si="2"/>
        <v>0.0933334893045722</v>
      </c>
      <c r="M30" s="57">
        <f t="shared" si="3"/>
        <v>80.27</v>
      </c>
      <c r="N30" s="56">
        <f t="shared" si="4"/>
        <v>80.27</v>
      </c>
      <c r="O30" s="26" t="s">
        <v>69</v>
      </c>
      <c r="P30" s="63" t="s">
        <v>70</v>
      </c>
      <c r="Q30" s="63" t="s">
        <v>70</v>
      </c>
      <c r="R30" s="56"/>
      <c r="S30" s="57">
        <f t="shared" si="5"/>
        <v>0.8043</v>
      </c>
      <c r="T30" s="56" t="str">
        <f t="shared" si="6"/>
        <v>是</v>
      </c>
      <c r="U30" s="69">
        <v>995</v>
      </c>
      <c r="V30" s="70">
        <v>1</v>
      </c>
      <c r="W30" s="69">
        <v>1</v>
      </c>
      <c r="X30" s="70">
        <f t="shared" si="7"/>
        <v>81.26</v>
      </c>
      <c r="Y30" s="77"/>
      <c r="Z30" s="77"/>
      <c r="AA30" s="77"/>
      <c r="AB30" s="77"/>
      <c r="AC30" s="77"/>
      <c r="AD30" s="17">
        <v>0.4556</v>
      </c>
      <c r="AE30" s="19">
        <f t="shared" si="16"/>
        <v>0</v>
      </c>
      <c r="AF30" s="77">
        <f t="shared" si="9"/>
        <v>0</v>
      </c>
      <c r="AG30" s="77"/>
      <c r="AH30" s="77"/>
      <c r="AI30" s="77"/>
      <c r="AJ30" s="56">
        <f t="shared" si="10"/>
        <v>81.26</v>
      </c>
      <c r="AK30" s="69"/>
      <c r="AL30" s="69"/>
      <c r="AM30" s="95" t="s">
        <v>75</v>
      </c>
      <c r="AN30" s="95" t="s">
        <v>75</v>
      </c>
      <c r="AO30" s="94"/>
      <c r="AP30" s="95"/>
      <c r="AQ30" s="95"/>
      <c r="AR30" s="94">
        <f t="shared" si="11"/>
        <v>0</v>
      </c>
      <c r="AS30" s="97">
        <f t="shared" si="17"/>
        <v>81.26</v>
      </c>
      <c r="AT30" s="2">
        <f t="shared" si="13"/>
        <v>81.26</v>
      </c>
      <c r="AU30" s="2">
        <f t="shared" si="14"/>
        <v>81.26</v>
      </c>
      <c r="AV30" s="2">
        <f t="shared" si="15"/>
        <v>0</v>
      </c>
    </row>
    <row r="31" s="2" customFormat="1" ht="46" spans="1:48">
      <c r="A31" s="29">
        <v>28</v>
      </c>
      <c r="B31" s="27"/>
      <c r="C31" s="26" t="s">
        <v>146</v>
      </c>
      <c r="D31" s="27" t="s">
        <v>147</v>
      </c>
      <c r="E31" s="46" t="s">
        <v>148</v>
      </c>
      <c r="F31" s="45">
        <f>'[1]2021年度园区有效投入-技术改造'!$I29</f>
        <v>434.71</v>
      </c>
      <c r="G31" s="26" t="s">
        <v>62</v>
      </c>
      <c r="H31" s="27">
        <v>0.8</v>
      </c>
      <c r="I31" s="57">
        <f t="shared" si="0"/>
        <v>80.16</v>
      </c>
      <c r="J31" s="57">
        <f t="shared" si="1"/>
        <v>80.16</v>
      </c>
      <c r="K31" s="58">
        <v>9567</v>
      </c>
      <c r="L31" s="59">
        <f t="shared" si="2"/>
        <v>0.0454384864638863</v>
      </c>
      <c r="M31" s="57">
        <f t="shared" si="3"/>
        <v>80.13</v>
      </c>
      <c r="N31" s="56">
        <f t="shared" si="4"/>
        <v>80.13</v>
      </c>
      <c r="O31" s="26" t="s">
        <v>69</v>
      </c>
      <c r="P31" s="63" t="s">
        <v>70</v>
      </c>
      <c r="Q31" s="63" t="s">
        <v>70</v>
      </c>
      <c r="R31" s="56"/>
      <c r="S31" s="57">
        <f t="shared" si="5"/>
        <v>0.8015</v>
      </c>
      <c r="T31" s="56" t="str">
        <f t="shared" si="6"/>
        <v>否</v>
      </c>
      <c r="U31" s="69">
        <v>738</v>
      </c>
      <c r="V31" s="70">
        <v>1</v>
      </c>
      <c r="W31" s="69">
        <v>1</v>
      </c>
      <c r="X31" s="70">
        <f t="shared" si="7"/>
        <v>34.83</v>
      </c>
      <c r="Y31" s="77"/>
      <c r="Z31" s="77"/>
      <c r="AA31" s="77"/>
      <c r="AB31" s="77"/>
      <c r="AC31" s="77"/>
      <c r="AD31" s="17">
        <v>0.4556</v>
      </c>
      <c r="AE31" s="19">
        <f t="shared" si="16"/>
        <v>0</v>
      </c>
      <c r="AF31" s="77">
        <f t="shared" si="9"/>
        <v>0</v>
      </c>
      <c r="AG31" s="77"/>
      <c r="AH31" s="77"/>
      <c r="AI31" s="77"/>
      <c r="AJ31" s="56">
        <f t="shared" si="10"/>
        <v>34.83</v>
      </c>
      <c r="AK31" s="69"/>
      <c r="AL31" s="69"/>
      <c r="AM31" s="95" t="s">
        <v>75</v>
      </c>
      <c r="AN31" s="95" t="s">
        <v>75</v>
      </c>
      <c r="AO31" s="94"/>
      <c r="AP31" s="95"/>
      <c r="AQ31" s="95"/>
      <c r="AR31" s="94">
        <f t="shared" si="11"/>
        <v>0</v>
      </c>
      <c r="AS31" s="97">
        <f t="shared" si="17"/>
        <v>34.83</v>
      </c>
      <c r="AT31" s="2">
        <f t="shared" si="13"/>
        <v>34.83</v>
      </c>
      <c r="AU31" s="2">
        <f t="shared" si="14"/>
        <v>34.83</v>
      </c>
      <c r="AV31" s="2">
        <f t="shared" si="15"/>
        <v>0</v>
      </c>
    </row>
    <row r="32" s="2" customFormat="1" ht="46" spans="1:48">
      <c r="A32" s="29">
        <v>29</v>
      </c>
      <c r="B32" s="27"/>
      <c r="C32" s="26" t="s">
        <v>149</v>
      </c>
      <c r="D32" s="27" t="s">
        <v>150</v>
      </c>
      <c r="E32" s="46" t="s">
        <v>151</v>
      </c>
      <c r="F32" s="45">
        <f>'[1]2021年度园区有效投入-技术改造'!$I30</f>
        <v>1715.81</v>
      </c>
      <c r="G32" s="26" t="s">
        <v>86</v>
      </c>
      <c r="H32" s="27">
        <v>0.7</v>
      </c>
      <c r="I32" s="57">
        <f t="shared" si="0"/>
        <v>81.05</v>
      </c>
      <c r="J32" s="57">
        <f t="shared" si="1"/>
        <v>81.05</v>
      </c>
      <c r="K32" s="58">
        <v>5400.81</v>
      </c>
      <c r="L32" s="59">
        <f t="shared" si="2"/>
        <v>0.31769493835184</v>
      </c>
      <c r="M32" s="57">
        <f t="shared" si="3"/>
        <v>80.94</v>
      </c>
      <c r="N32" s="56">
        <f t="shared" si="4"/>
        <v>80.94</v>
      </c>
      <c r="O32" s="26" t="s">
        <v>69</v>
      </c>
      <c r="P32" s="63" t="s">
        <v>70</v>
      </c>
      <c r="Q32" s="63" t="s">
        <v>70</v>
      </c>
      <c r="R32" s="56"/>
      <c r="S32" s="57">
        <f t="shared" si="5"/>
        <v>0.81</v>
      </c>
      <c r="T32" s="56" t="str">
        <f t="shared" si="6"/>
        <v>是</v>
      </c>
      <c r="U32" s="69">
        <v>1620</v>
      </c>
      <c r="V32" s="70">
        <v>1</v>
      </c>
      <c r="W32" s="69">
        <v>1</v>
      </c>
      <c r="X32" s="70">
        <f t="shared" si="7"/>
        <v>135.21</v>
      </c>
      <c r="Y32" s="77"/>
      <c r="Z32" s="77"/>
      <c r="AA32" s="77"/>
      <c r="AB32" s="77"/>
      <c r="AC32" s="77"/>
      <c r="AD32" s="17">
        <v>0.4556</v>
      </c>
      <c r="AE32" s="19">
        <f t="shared" si="16"/>
        <v>0</v>
      </c>
      <c r="AF32" s="77">
        <f t="shared" si="9"/>
        <v>0</v>
      </c>
      <c r="AG32" s="77"/>
      <c r="AH32" s="77"/>
      <c r="AI32" s="77"/>
      <c r="AJ32" s="56">
        <f t="shared" si="10"/>
        <v>135.21</v>
      </c>
      <c r="AK32" s="69"/>
      <c r="AL32" s="69"/>
      <c r="AM32" s="95" t="s">
        <v>75</v>
      </c>
      <c r="AN32" s="95" t="s">
        <v>75</v>
      </c>
      <c r="AO32" s="94"/>
      <c r="AP32" s="95"/>
      <c r="AQ32" s="95"/>
      <c r="AR32" s="94">
        <f t="shared" si="11"/>
        <v>0</v>
      </c>
      <c r="AS32" s="97">
        <f t="shared" si="17"/>
        <v>135.21</v>
      </c>
      <c r="AT32" s="2">
        <f t="shared" si="13"/>
        <v>135.21</v>
      </c>
      <c r="AU32" s="2">
        <f t="shared" si="14"/>
        <v>135.21</v>
      </c>
      <c r="AV32" s="2">
        <f t="shared" si="15"/>
        <v>0</v>
      </c>
    </row>
    <row r="33" s="2" customFormat="1" ht="46" spans="1:48">
      <c r="A33" s="29">
        <v>30</v>
      </c>
      <c r="B33" s="27"/>
      <c r="C33" s="26" t="s">
        <v>152</v>
      </c>
      <c r="D33" s="27" t="s">
        <v>153</v>
      </c>
      <c r="E33" s="46" t="s">
        <v>154</v>
      </c>
      <c r="F33" s="45">
        <f>'[1]2021年度园区有效投入-技术改造'!$I31</f>
        <v>1154.27</v>
      </c>
      <c r="G33" s="26" t="s">
        <v>86</v>
      </c>
      <c r="H33" s="27">
        <v>0.7</v>
      </c>
      <c r="I33" s="57">
        <f t="shared" si="0"/>
        <v>80.66</v>
      </c>
      <c r="J33" s="57">
        <f t="shared" si="1"/>
        <v>80.66</v>
      </c>
      <c r="K33" s="58">
        <v>4521.58</v>
      </c>
      <c r="L33" s="59">
        <f t="shared" si="2"/>
        <v>0.255280233900539</v>
      </c>
      <c r="M33" s="57">
        <f t="shared" si="3"/>
        <v>80.75</v>
      </c>
      <c r="N33" s="56">
        <f t="shared" si="4"/>
        <v>80.75</v>
      </c>
      <c r="O33" s="26" t="s">
        <v>69</v>
      </c>
      <c r="P33" s="63" t="s">
        <v>70</v>
      </c>
      <c r="Q33" s="63" t="s">
        <v>70</v>
      </c>
      <c r="R33" s="56"/>
      <c r="S33" s="57">
        <f t="shared" si="5"/>
        <v>0.8071</v>
      </c>
      <c r="T33" s="56" t="str">
        <f t="shared" si="6"/>
        <v>是</v>
      </c>
      <c r="U33" s="69" t="s">
        <v>79</v>
      </c>
      <c r="V33" s="70">
        <v>0.8</v>
      </c>
      <c r="W33" s="69">
        <v>1</v>
      </c>
      <c r="X33" s="70">
        <f t="shared" si="7"/>
        <v>72.55</v>
      </c>
      <c r="Y33" s="77"/>
      <c r="Z33" s="77"/>
      <c r="AA33" s="77"/>
      <c r="AB33" s="77"/>
      <c r="AC33" s="77"/>
      <c r="AD33" s="17">
        <v>0.4556</v>
      </c>
      <c r="AE33" s="19">
        <f t="shared" si="16"/>
        <v>0</v>
      </c>
      <c r="AF33" s="77">
        <f t="shared" si="9"/>
        <v>0</v>
      </c>
      <c r="AG33" s="77"/>
      <c r="AH33" s="77"/>
      <c r="AI33" s="77"/>
      <c r="AJ33" s="56">
        <f t="shared" si="10"/>
        <v>72.55</v>
      </c>
      <c r="AK33" s="69"/>
      <c r="AL33" s="69"/>
      <c r="AM33" s="95" t="s">
        <v>75</v>
      </c>
      <c r="AN33" s="95" t="s">
        <v>75</v>
      </c>
      <c r="AO33" s="94"/>
      <c r="AP33" s="95"/>
      <c r="AQ33" s="95"/>
      <c r="AR33" s="94">
        <f t="shared" si="11"/>
        <v>0</v>
      </c>
      <c r="AS33" s="97">
        <f t="shared" si="17"/>
        <v>72.55</v>
      </c>
      <c r="AT33" s="2">
        <f t="shared" si="13"/>
        <v>72.55</v>
      </c>
      <c r="AU33" s="2">
        <f t="shared" si="14"/>
        <v>72.55</v>
      </c>
      <c r="AV33" s="2">
        <f t="shared" si="15"/>
        <v>0</v>
      </c>
    </row>
    <row r="34" s="2" customFormat="1" ht="61" spans="1:48">
      <c r="A34" s="29">
        <v>31</v>
      </c>
      <c r="B34" s="27"/>
      <c r="C34" s="26" t="s">
        <v>155</v>
      </c>
      <c r="D34" s="27" t="s">
        <v>156</v>
      </c>
      <c r="E34" s="46" t="s">
        <v>157</v>
      </c>
      <c r="F34" s="45">
        <f>'[1]2021年度园区有效投入-技术改造'!$I32</f>
        <v>1071.12</v>
      </c>
      <c r="G34" s="26" t="s">
        <v>62</v>
      </c>
      <c r="H34" s="27">
        <v>0.8</v>
      </c>
      <c r="I34" s="57">
        <f t="shared" si="0"/>
        <v>80.6</v>
      </c>
      <c r="J34" s="57">
        <f t="shared" si="1"/>
        <v>80.6</v>
      </c>
      <c r="K34" s="58">
        <v>56434.5</v>
      </c>
      <c r="L34" s="59">
        <f t="shared" si="2"/>
        <v>0.0189798793291338</v>
      </c>
      <c r="M34" s="57">
        <f t="shared" si="3"/>
        <v>80.05</v>
      </c>
      <c r="N34" s="56">
        <f t="shared" si="4"/>
        <v>80.05</v>
      </c>
      <c r="O34" s="26" t="s">
        <v>69</v>
      </c>
      <c r="P34" s="63" t="s">
        <v>70</v>
      </c>
      <c r="Q34" s="63" t="s">
        <v>70</v>
      </c>
      <c r="R34" s="56"/>
      <c r="S34" s="57">
        <f t="shared" si="5"/>
        <v>0.8033</v>
      </c>
      <c r="T34" s="56" t="str">
        <f t="shared" si="6"/>
        <v>是</v>
      </c>
      <c r="U34" s="69" t="s">
        <v>79</v>
      </c>
      <c r="V34" s="70">
        <v>0.8</v>
      </c>
      <c r="W34" s="69">
        <v>1</v>
      </c>
      <c r="X34" s="70">
        <f t="shared" si="7"/>
        <v>68.78</v>
      </c>
      <c r="Y34" s="77"/>
      <c r="Z34" s="77"/>
      <c r="AA34" s="77"/>
      <c r="AB34" s="77"/>
      <c r="AC34" s="77"/>
      <c r="AD34" s="17">
        <v>0.4556</v>
      </c>
      <c r="AE34" s="19">
        <f t="shared" si="16"/>
        <v>0</v>
      </c>
      <c r="AF34" s="77">
        <f t="shared" si="9"/>
        <v>0</v>
      </c>
      <c r="AG34" s="77"/>
      <c r="AH34" s="77"/>
      <c r="AI34" s="77"/>
      <c r="AJ34" s="56">
        <f t="shared" si="10"/>
        <v>68.78</v>
      </c>
      <c r="AK34" s="69"/>
      <c r="AL34" s="69"/>
      <c r="AM34" s="95" t="s">
        <v>75</v>
      </c>
      <c r="AN34" s="95" t="s">
        <v>75</v>
      </c>
      <c r="AO34" s="94"/>
      <c r="AP34" s="95"/>
      <c r="AQ34" s="95"/>
      <c r="AR34" s="94">
        <f t="shared" si="11"/>
        <v>0</v>
      </c>
      <c r="AS34" s="97">
        <f t="shared" si="17"/>
        <v>68.78</v>
      </c>
      <c r="AT34" s="2">
        <f t="shared" si="13"/>
        <v>68.78</v>
      </c>
      <c r="AU34" s="2">
        <f t="shared" si="14"/>
        <v>68.78</v>
      </c>
      <c r="AV34" s="2">
        <f t="shared" si="15"/>
        <v>0</v>
      </c>
    </row>
    <row r="35" s="2" customFormat="1" ht="61" spans="1:48">
      <c r="A35" s="29">
        <v>32</v>
      </c>
      <c r="B35" s="27"/>
      <c r="C35" s="26" t="s">
        <v>158</v>
      </c>
      <c r="D35" s="27" t="s">
        <v>159</v>
      </c>
      <c r="E35" s="46" t="s">
        <v>160</v>
      </c>
      <c r="F35" s="45">
        <f>'[1]2021年度园区有效投入-技术改造'!$I33</f>
        <v>1524.97</v>
      </c>
      <c r="G35" s="26" t="s">
        <v>68</v>
      </c>
      <c r="H35" s="27">
        <v>1</v>
      </c>
      <c r="I35" s="57">
        <f t="shared" si="0"/>
        <v>80.92</v>
      </c>
      <c r="J35" s="57">
        <f t="shared" si="1"/>
        <v>80.92</v>
      </c>
      <c r="K35" s="58">
        <v>46379.01</v>
      </c>
      <c r="L35" s="59">
        <f t="shared" si="2"/>
        <v>0.0328806069814772</v>
      </c>
      <c r="M35" s="57">
        <f t="shared" si="3"/>
        <v>80.09</v>
      </c>
      <c r="N35" s="56">
        <f t="shared" si="4"/>
        <v>80.09</v>
      </c>
      <c r="O35" s="26" t="s">
        <v>69</v>
      </c>
      <c r="P35" s="63" t="s">
        <v>70</v>
      </c>
      <c r="Q35" s="63" t="s">
        <v>70</v>
      </c>
      <c r="R35" s="56"/>
      <c r="S35" s="57">
        <f t="shared" si="5"/>
        <v>0.8051</v>
      </c>
      <c r="T35" s="56" t="str">
        <f t="shared" si="6"/>
        <v>是</v>
      </c>
      <c r="U35" s="69">
        <v>46631</v>
      </c>
      <c r="V35" s="70">
        <v>1</v>
      </c>
      <c r="W35" s="69">
        <v>1</v>
      </c>
      <c r="X35" s="70">
        <f t="shared" si="7"/>
        <v>128.72</v>
      </c>
      <c r="Y35" s="77"/>
      <c r="Z35" s="77"/>
      <c r="AA35" s="77"/>
      <c r="AB35" s="77"/>
      <c r="AC35" s="77"/>
      <c r="AD35" s="17">
        <v>0.4556</v>
      </c>
      <c r="AE35" s="19">
        <f t="shared" si="16"/>
        <v>0</v>
      </c>
      <c r="AF35" s="77">
        <f t="shared" si="9"/>
        <v>0</v>
      </c>
      <c r="AG35" s="77"/>
      <c r="AH35" s="77"/>
      <c r="AI35" s="77"/>
      <c r="AJ35" s="56">
        <f t="shared" si="10"/>
        <v>128.72</v>
      </c>
      <c r="AK35" s="69"/>
      <c r="AL35" s="69"/>
      <c r="AM35" s="95">
        <v>419.3</v>
      </c>
      <c r="AN35" s="95" t="s">
        <v>75</v>
      </c>
      <c r="AO35" s="94"/>
      <c r="AP35" s="95">
        <v>2000</v>
      </c>
      <c r="AQ35" s="95"/>
      <c r="AR35" s="94">
        <f t="shared" si="11"/>
        <v>2419.3</v>
      </c>
      <c r="AS35" s="97">
        <f t="shared" si="17"/>
        <v>0</v>
      </c>
      <c r="AT35" s="2">
        <f t="shared" si="13"/>
        <v>128.72</v>
      </c>
      <c r="AU35" s="2">
        <f t="shared" si="14"/>
        <v>-2290.58</v>
      </c>
      <c r="AV35" s="2">
        <f t="shared" si="15"/>
        <v>2290.58</v>
      </c>
    </row>
    <row r="36" s="2" customFormat="1" ht="31" spans="1:48">
      <c r="A36" s="29">
        <v>33</v>
      </c>
      <c r="B36" s="27"/>
      <c r="C36" s="26" t="s">
        <v>161</v>
      </c>
      <c r="D36" s="27" t="s">
        <v>162</v>
      </c>
      <c r="E36" s="46" t="s">
        <v>163</v>
      </c>
      <c r="F36" s="45">
        <f>'[1]2021年度园区有效投入-技术改造'!$I34</f>
        <v>1837.95</v>
      </c>
      <c r="G36" s="26" t="s">
        <v>62</v>
      </c>
      <c r="H36" s="27">
        <v>0.8</v>
      </c>
      <c r="I36" s="57">
        <f t="shared" si="0"/>
        <v>81.13</v>
      </c>
      <c r="J36" s="57">
        <f t="shared" si="1"/>
        <v>81.13</v>
      </c>
      <c r="K36" s="58">
        <v>69373.5</v>
      </c>
      <c r="L36" s="59">
        <f t="shared" si="2"/>
        <v>0.0264935458063958</v>
      </c>
      <c r="M36" s="57">
        <f t="shared" si="3"/>
        <v>80.07</v>
      </c>
      <c r="N36" s="56">
        <f t="shared" si="4"/>
        <v>80.07</v>
      </c>
      <c r="O36" s="26" t="s">
        <v>69</v>
      </c>
      <c r="P36" s="63" t="s">
        <v>70</v>
      </c>
      <c r="Q36" s="63" t="s">
        <v>70</v>
      </c>
      <c r="R36" s="56"/>
      <c r="S36" s="57">
        <f t="shared" si="5"/>
        <v>0.806</v>
      </c>
      <c r="T36" s="56" t="str">
        <f t="shared" si="6"/>
        <v>是</v>
      </c>
      <c r="U36" s="69">
        <v>4460</v>
      </c>
      <c r="V36" s="70">
        <v>1</v>
      </c>
      <c r="W36" s="69">
        <v>1</v>
      </c>
      <c r="X36" s="70">
        <f t="shared" si="7"/>
        <v>147.92</v>
      </c>
      <c r="Y36" s="77" t="e">
        <f>VLOOKUP(C36,#REF!,9,FALSE)</f>
        <v>#REF!</v>
      </c>
      <c r="Z36" s="77" t="e">
        <f>VLOOKUP($C36,#REF!,3,FALSE)</f>
        <v>#REF!</v>
      </c>
      <c r="AA36" s="78" t="e">
        <f>VLOOKUP($C36,#REF!,4,FALSE)*0.8</f>
        <v>#REF!</v>
      </c>
      <c r="AB36" s="78" t="e">
        <f>VLOOKUP($C36,#REF!,5,FALSE)</f>
        <v>#REF!</v>
      </c>
      <c r="AC36" s="86" t="e">
        <f>VLOOKUP($C36,#REF!,6,FALSE)</f>
        <v>#REF!</v>
      </c>
      <c r="AD36" s="17">
        <v>0.4556</v>
      </c>
      <c r="AE36" s="19" t="e">
        <f t="shared" si="16"/>
        <v>#REF!</v>
      </c>
      <c r="AF36" s="77" t="e">
        <f t="shared" si="9"/>
        <v>#REF!</v>
      </c>
      <c r="AG36" s="77"/>
      <c r="AH36" s="77"/>
      <c r="AI36" s="77"/>
      <c r="AJ36" s="56" t="e">
        <f t="shared" si="10"/>
        <v>#REF!</v>
      </c>
      <c r="AK36" s="69"/>
      <c r="AL36" s="69"/>
      <c r="AM36" s="95" t="s">
        <v>75</v>
      </c>
      <c r="AN36" s="95" t="s">
        <v>75</v>
      </c>
      <c r="AO36" s="94"/>
      <c r="AP36" s="95"/>
      <c r="AQ36" s="95"/>
      <c r="AR36" s="94">
        <f t="shared" si="11"/>
        <v>0</v>
      </c>
      <c r="AS36" s="97" t="e">
        <f t="shared" si="17"/>
        <v>#REF!</v>
      </c>
      <c r="AT36" s="2" t="e">
        <f t="shared" si="13"/>
        <v>#REF!</v>
      </c>
      <c r="AU36" s="2" t="e">
        <f t="shared" si="14"/>
        <v>#REF!</v>
      </c>
      <c r="AV36" s="2" t="e">
        <f t="shared" si="15"/>
        <v>#REF!</v>
      </c>
    </row>
    <row r="37" s="2" customFormat="1" ht="107" spans="1:48">
      <c r="A37" s="29">
        <v>34</v>
      </c>
      <c r="B37" s="27"/>
      <c r="C37" s="26" t="s">
        <v>164</v>
      </c>
      <c r="D37" s="27" t="s">
        <v>165</v>
      </c>
      <c r="E37" s="46" t="s">
        <v>166</v>
      </c>
      <c r="F37" s="45">
        <f>'[1]2021年度园区有效投入-技术改造'!$I35</f>
        <v>4303.83</v>
      </c>
      <c r="G37" s="26" t="s">
        <v>62</v>
      </c>
      <c r="H37" s="27">
        <v>0.8</v>
      </c>
      <c r="I37" s="57">
        <f t="shared" si="0"/>
        <v>82.84</v>
      </c>
      <c r="J37" s="57">
        <f t="shared" si="1"/>
        <v>82.84</v>
      </c>
      <c r="K37" s="58">
        <v>65732.11</v>
      </c>
      <c r="L37" s="59">
        <f t="shared" si="2"/>
        <v>0.0654753057523941</v>
      </c>
      <c r="M37" s="57">
        <f t="shared" si="3"/>
        <v>80.19</v>
      </c>
      <c r="N37" s="56">
        <f t="shared" si="4"/>
        <v>80.19</v>
      </c>
      <c r="O37" s="26" t="s">
        <v>69</v>
      </c>
      <c r="P37" s="63" t="s">
        <v>70</v>
      </c>
      <c r="Q37" s="63" t="s">
        <v>70</v>
      </c>
      <c r="R37" s="56"/>
      <c r="S37" s="57">
        <f t="shared" si="5"/>
        <v>0.8152</v>
      </c>
      <c r="T37" s="56" t="str">
        <f t="shared" si="6"/>
        <v>是</v>
      </c>
      <c r="U37" s="69">
        <v>299</v>
      </c>
      <c r="V37" s="70">
        <v>1</v>
      </c>
      <c r="W37" s="69">
        <v>1</v>
      </c>
      <c r="X37" s="70">
        <f t="shared" si="7"/>
        <v>349.54</v>
      </c>
      <c r="Y37" s="77" t="e">
        <f>VLOOKUP(C37,#REF!,9,FALSE)</f>
        <v>#REF!</v>
      </c>
      <c r="Z37" s="77" t="e">
        <f>VLOOKUP($C37,#REF!,3,FALSE)</f>
        <v>#REF!</v>
      </c>
      <c r="AA37" s="78" t="e">
        <f>VLOOKUP($C37,#REF!,4,FALSE)*0.8</f>
        <v>#REF!</v>
      </c>
      <c r="AB37" s="78" t="e">
        <f>VLOOKUP($C37,#REF!,5,FALSE)</f>
        <v>#REF!</v>
      </c>
      <c r="AC37" s="86" t="e">
        <f>VLOOKUP($C37,#REF!,6,FALSE)</f>
        <v>#REF!</v>
      </c>
      <c r="AD37" s="17">
        <v>0.4556</v>
      </c>
      <c r="AE37" s="19" t="e">
        <f t="shared" si="16"/>
        <v>#REF!</v>
      </c>
      <c r="AF37" s="77" t="e">
        <f t="shared" si="9"/>
        <v>#REF!</v>
      </c>
      <c r="AG37" s="77"/>
      <c r="AH37" s="77"/>
      <c r="AI37" s="77"/>
      <c r="AJ37" s="56" t="e">
        <f t="shared" si="10"/>
        <v>#REF!</v>
      </c>
      <c r="AK37" s="69"/>
      <c r="AL37" s="69"/>
      <c r="AM37" s="95">
        <v>512</v>
      </c>
      <c r="AN37" s="95">
        <v>1</v>
      </c>
      <c r="AO37" s="94"/>
      <c r="AP37" s="95"/>
      <c r="AQ37" s="95"/>
      <c r="AR37" s="94">
        <f t="shared" si="11"/>
        <v>513</v>
      </c>
      <c r="AS37" s="97" t="e">
        <f t="shared" si="17"/>
        <v>#REF!</v>
      </c>
      <c r="AT37" s="2" t="e">
        <f t="shared" si="13"/>
        <v>#REF!</v>
      </c>
      <c r="AU37" s="2" t="e">
        <f t="shared" si="14"/>
        <v>#REF!</v>
      </c>
      <c r="AV37" s="2" t="e">
        <f t="shared" si="15"/>
        <v>#REF!</v>
      </c>
    </row>
    <row r="38" s="2" customFormat="1" ht="46" spans="1:48">
      <c r="A38" s="29">
        <v>35</v>
      </c>
      <c r="B38" s="27"/>
      <c r="C38" s="26" t="s">
        <v>167</v>
      </c>
      <c r="D38" s="27" t="s">
        <v>168</v>
      </c>
      <c r="E38" s="46" t="s">
        <v>169</v>
      </c>
      <c r="F38" s="45">
        <f>'[1]2021年度园区有效投入-技术改造'!$I36</f>
        <v>839.9</v>
      </c>
      <c r="G38" s="26" t="s">
        <v>62</v>
      </c>
      <c r="H38" s="27">
        <v>0.8</v>
      </c>
      <c r="I38" s="57">
        <f t="shared" si="0"/>
        <v>80.44</v>
      </c>
      <c r="J38" s="57">
        <f t="shared" si="1"/>
        <v>80.44</v>
      </c>
      <c r="K38" s="58">
        <v>1028.06</v>
      </c>
      <c r="L38" s="59">
        <f t="shared" si="2"/>
        <v>0.816975662899053</v>
      </c>
      <c r="M38" s="57">
        <f t="shared" si="3"/>
        <v>82.42</v>
      </c>
      <c r="N38" s="56">
        <f t="shared" si="4"/>
        <v>82.42</v>
      </c>
      <c r="O38" s="26" t="s">
        <v>69</v>
      </c>
      <c r="P38" s="63" t="s">
        <v>70</v>
      </c>
      <c r="Q38" s="63" t="s">
        <v>70</v>
      </c>
      <c r="R38" s="56"/>
      <c r="S38" s="57">
        <f t="shared" si="5"/>
        <v>0.8143</v>
      </c>
      <c r="T38" s="56" t="str">
        <f t="shared" si="6"/>
        <v>是</v>
      </c>
      <c r="U38" s="69" t="s">
        <v>79</v>
      </c>
      <c r="V38" s="70">
        <v>0.8</v>
      </c>
      <c r="W38" s="69">
        <v>1</v>
      </c>
      <c r="X38" s="70">
        <f t="shared" si="7"/>
        <v>54.52</v>
      </c>
      <c r="Y38" s="77"/>
      <c r="Z38" s="77"/>
      <c r="AA38" s="77"/>
      <c r="AB38" s="77"/>
      <c r="AC38" s="77"/>
      <c r="AD38" s="17">
        <v>0.4556</v>
      </c>
      <c r="AE38" s="19">
        <f t="shared" si="16"/>
        <v>0</v>
      </c>
      <c r="AF38" s="77">
        <f t="shared" si="9"/>
        <v>0</v>
      </c>
      <c r="AG38" s="77"/>
      <c r="AH38" s="77"/>
      <c r="AI38" s="77"/>
      <c r="AJ38" s="56">
        <f t="shared" si="10"/>
        <v>54.52</v>
      </c>
      <c r="AK38" s="69"/>
      <c r="AL38" s="69"/>
      <c r="AM38" s="95" t="s">
        <v>75</v>
      </c>
      <c r="AN38" s="95" t="s">
        <v>75</v>
      </c>
      <c r="AO38" s="94"/>
      <c r="AP38" s="95"/>
      <c r="AQ38" s="95"/>
      <c r="AR38" s="94">
        <f t="shared" si="11"/>
        <v>0</v>
      </c>
      <c r="AS38" s="97">
        <f t="shared" si="17"/>
        <v>54.52</v>
      </c>
      <c r="AT38" s="2">
        <f t="shared" si="13"/>
        <v>54.52</v>
      </c>
      <c r="AU38" s="2">
        <f t="shared" si="14"/>
        <v>54.52</v>
      </c>
      <c r="AV38" s="2">
        <f t="shared" si="15"/>
        <v>0</v>
      </c>
    </row>
    <row r="39" s="2" customFormat="1" ht="61" spans="1:48">
      <c r="A39" s="29">
        <v>36</v>
      </c>
      <c r="B39" s="27"/>
      <c r="C39" s="26" t="s">
        <v>170</v>
      </c>
      <c r="D39" s="27" t="s">
        <v>171</v>
      </c>
      <c r="E39" s="46" t="s">
        <v>172</v>
      </c>
      <c r="F39" s="45">
        <f>'[1]2021年度园区有效投入-技术改造'!$I37</f>
        <v>326.32</v>
      </c>
      <c r="G39" s="26" t="s">
        <v>62</v>
      </c>
      <c r="H39" s="27">
        <v>0.8</v>
      </c>
      <c r="I39" s="57">
        <f t="shared" si="0"/>
        <v>80.09</v>
      </c>
      <c r="J39" s="57">
        <f t="shared" si="1"/>
        <v>80.09</v>
      </c>
      <c r="K39" s="58">
        <v>7687.52</v>
      </c>
      <c r="L39" s="59">
        <f t="shared" si="2"/>
        <v>0.0424480196474286</v>
      </c>
      <c r="M39" s="57">
        <f t="shared" si="3"/>
        <v>80.12</v>
      </c>
      <c r="N39" s="56">
        <f t="shared" si="4"/>
        <v>80.12</v>
      </c>
      <c r="O39" s="26" t="s">
        <v>69</v>
      </c>
      <c r="P39" s="63" t="s">
        <v>70</v>
      </c>
      <c r="Q39" s="63" t="s">
        <v>70</v>
      </c>
      <c r="R39" s="56"/>
      <c r="S39" s="57">
        <f t="shared" si="5"/>
        <v>0.8011</v>
      </c>
      <c r="T39" s="56" t="str">
        <f t="shared" si="6"/>
        <v>否</v>
      </c>
      <c r="U39" s="69">
        <v>2076</v>
      </c>
      <c r="V39" s="70">
        <v>1</v>
      </c>
      <c r="W39" s="69">
        <v>1</v>
      </c>
      <c r="X39" s="70">
        <f t="shared" si="7"/>
        <v>26.13</v>
      </c>
      <c r="Y39" s="77" t="e">
        <f>VLOOKUP(C39,#REF!,9,FALSE)</f>
        <v>#REF!</v>
      </c>
      <c r="Z39" s="77" t="e">
        <f>VLOOKUP($C39,#REF!,3,FALSE)</f>
        <v>#REF!</v>
      </c>
      <c r="AA39" s="78" t="e">
        <f>VLOOKUP($C39,#REF!,4,FALSE)*0.8</f>
        <v>#REF!</v>
      </c>
      <c r="AB39" s="78" t="e">
        <f>VLOOKUP($C39,#REF!,5,FALSE)</f>
        <v>#REF!</v>
      </c>
      <c r="AC39" s="86" t="e">
        <f>VLOOKUP($C39,#REF!,6,FALSE)</f>
        <v>#REF!</v>
      </c>
      <c r="AD39" s="17">
        <v>0.4556</v>
      </c>
      <c r="AE39" s="19" t="e">
        <f t="shared" si="16"/>
        <v>#REF!</v>
      </c>
      <c r="AF39" s="77" t="e">
        <f t="shared" si="9"/>
        <v>#REF!</v>
      </c>
      <c r="AG39" s="77"/>
      <c r="AH39" s="77"/>
      <c r="AI39" s="77"/>
      <c r="AJ39" s="56" t="e">
        <f t="shared" si="10"/>
        <v>#REF!</v>
      </c>
      <c r="AK39" s="69"/>
      <c r="AL39" s="69"/>
      <c r="AM39" s="95" t="s">
        <v>75</v>
      </c>
      <c r="AN39" s="95" t="s">
        <v>75</v>
      </c>
      <c r="AO39" s="94"/>
      <c r="AP39" s="95"/>
      <c r="AQ39" s="95"/>
      <c r="AR39" s="94">
        <f t="shared" si="11"/>
        <v>0</v>
      </c>
      <c r="AS39" s="97" t="e">
        <f t="shared" si="17"/>
        <v>#REF!</v>
      </c>
      <c r="AT39" s="2" t="e">
        <f t="shared" si="13"/>
        <v>#REF!</v>
      </c>
      <c r="AU39" s="2" t="e">
        <f t="shared" si="14"/>
        <v>#REF!</v>
      </c>
      <c r="AV39" s="2" t="e">
        <f t="shared" si="15"/>
        <v>#REF!</v>
      </c>
    </row>
    <row r="40" s="2" customFormat="1" ht="46" spans="1:48">
      <c r="A40" s="29">
        <v>37</v>
      </c>
      <c r="B40" s="27"/>
      <c r="C40" s="26" t="s">
        <v>173</v>
      </c>
      <c r="D40" s="27" t="s">
        <v>174</v>
      </c>
      <c r="E40" s="46" t="s">
        <v>175</v>
      </c>
      <c r="F40" s="45">
        <f>'[1]2021年度园区有效投入-技术改造'!$I38</f>
        <v>481.22</v>
      </c>
      <c r="G40" s="26" t="s">
        <v>86</v>
      </c>
      <c r="H40" s="27">
        <v>0.7</v>
      </c>
      <c r="I40" s="57">
        <f t="shared" si="0"/>
        <v>80.19</v>
      </c>
      <c r="J40" s="57">
        <f t="shared" si="1"/>
        <v>80.19</v>
      </c>
      <c r="K40" s="58">
        <v>159.09</v>
      </c>
      <c r="L40" s="59">
        <f t="shared" si="2"/>
        <v>1</v>
      </c>
      <c r="M40" s="57">
        <f t="shared" si="3"/>
        <v>82.97</v>
      </c>
      <c r="N40" s="56">
        <f t="shared" si="4"/>
        <v>82.97</v>
      </c>
      <c r="O40" s="26" t="s">
        <v>69</v>
      </c>
      <c r="P40" s="63" t="s">
        <v>70</v>
      </c>
      <c r="Q40" s="63" t="s">
        <v>70</v>
      </c>
      <c r="R40" s="56"/>
      <c r="S40" s="57">
        <f t="shared" si="5"/>
        <v>0.8158</v>
      </c>
      <c r="T40" s="56" t="str">
        <f t="shared" si="6"/>
        <v>否</v>
      </c>
      <c r="U40" s="69" t="s">
        <v>79</v>
      </c>
      <c r="V40" s="70">
        <v>1</v>
      </c>
      <c r="W40" s="69">
        <v>1</v>
      </c>
      <c r="X40" s="70">
        <f t="shared" si="7"/>
        <v>38.14</v>
      </c>
      <c r="Y40" s="77"/>
      <c r="Z40" s="77"/>
      <c r="AA40" s="77"/>
      <c r="AB40" s="77"/>
      <c r="AC40" s="77"/>
      <c r="AD40" s="17">
        <v>0.4556</v>
      </c>
      <c r="AE40" s="19">
        <f t="shared" si="16"/>
        <v>0</v>
      </c>
      <c r="AF40" s="77">
        <f t="shared" si="9"/>
        <v>0</v>
      </c>
      <c r="AG40" s="77"/>
      <c r="AH40" s="77"/>
      <c r="AI40" s="77"/>
      <c r="AJ40" s="56">
        <f t="shared" si="10"/>
        <v>38.14</v>
      </c>
      <c r="AK40" s="69"/>
      <c r="AL40" s="69"/>
      <c r="AM40" s="95" t="s">
        <v>75</v>
      </c>
      <c r="AN40" s="95" t="s">
        <v>75</v>
      </c>
      <c r="AO40" s="94"/>
      <c r="AP40" s="95"/>
      <c r="AQ40" s="95"/>
      <c r="AR40" s="94">
        <f t="shared" si="11"/>
        <v>0</v>
      </c>
      <c r="AS40" s="97">
        <f t="shared" si="17"/>
        <v>38.14</v>
      </c>
      <c r="AT40" s="2">
        <f t="shared" si="13"/>
        <v>38.14</v>
      </c>
      <c r="AU40" s="2">
        <f t="shared" si="14"/>
        <v>38.14</v>
      </c>
      <c r="AV40" s="2">
        <f t="shared" si="15"/>
        <v>0</v>
      </c>
    </row>
    <row r="41" s="2" customFormat="1" ht="61" spans="1:48">
      <c r="A41" s="29">
        <v>38</v>
      </c>
      <c r="B41" s="27"/>
      <c r="C41" s="26" t="s">
        <v>176</v>
      </c>
      <c r="D41" s="27" t="s">
        <v>177</v>
      </c>
      <c r="E41" s="46" t="s">
        <v>178</v>
      </c>
      <c r="F41" s="45">
        <f>'[1]2021年度园区有效投入-技术改造'!$I39</f>
        <v>1573.75</v>
      </c>
      <c r="G41" s="26" t="s">
        <v>86</v>
      </c>
      <c r="H41" s="27">
        <v>0.7</v>
      </c>
      <c r="I41" s="57">
        <f t="shared" si="0"/>
        <v>80.95</v>
      </c>
      <c r="J41" s="57">
        <f t="shared" si="1"/>
        <v>80.95</v>
      </c>
      <c r="K41" s="58">
        <v>8350.79</v>
      </c>
      <c r="L41" s="59">
        <f t="shared" si="2"/>
        <v>0.188455223996772</v>
      </c>
      <c r="M41" s="57">
        <f t="shared" si="3"/>
        <v>80.55</v>
      </c>
      <c r="N41" s="56">
        <f t="shared" si="4"/>
        <v>80.55</v>
      </c>
      <c r="O41" s="26" t="s">
        <v>69</v>
      </c>
      <c r="P41" s="63" t="s">
        <v>70</v>
      </c>
      <c r="Q41" s="63" t="s">
        <v>70</v>
      </c>
      <c r="R41" s="56"/>
      <c r="S41" s="57">
        <f t="shared" si="5"/>
        <v>0.8075</v>
      </c>
      <c r="T41" s="56" t="str">
        <f t="shared" si="6"/>
        <v>是</v>
      </c>
      <c r="U41" s="69">
        <v>3051</v>
      </c>
      <c r="V41" s="70">
        <v>1</v>
      </c>
      <c r="W41" s="69">
        <v>1</v>
      </c>
      <c r="X41" s="70">
        <f t="shared" si="7"/>
        <v>123.7</v>
      </c>
      <c r="Y41" s="77" t="e">
        <f>VLOOKUP(C41,#REF!,9,FALSE)</f>
        <v>#REF!</v>
      </c>
      <c r="Z41" s="77" t="e">
        <f>VLOOKUP($C41,#REF!,3,FALSE)</f>
        <v>#REF!</v>
      </c>
      <c r="AA41" s="78" t="e">
        <f>VLOOKUP($C41,#REF!,4,FALSE)*0.8</f>
        <v>#REF!</v>
      </c>
      <c r="AB41" s="78" t="e">
        <f>VLOOKUP($C41,#REF!,5,FALSE)</f>
        <v>#REF!</v>
      </c>
      <c r="AC41" s="86" t="e">
        <f>VLOOKUP($C41,#REF!,6,FALSE)</f>
        <v>#REF!</v>
      </c>
      <c r="AD41" s="17">
        <v>0.4556</v>
      </c>
      <c r="AE41" s="19" t="e">
        <f t="shared" si="16"/>
        <v>#REF!</v>
      </c>
      <c r="AF41" s="77" t="e">
        <f t="shared" si="9"/>
        <v>#REF!</v>
      </c>
      <c r="AG41" s="77"/>
      <c r="AH41" s="77"/>
      <c r="AI41" s="77"/>
      <c r="AJ41" s="56" t="e">
        <f t="shared" si="10"/>
        <v>#REF!</v>
      </c>
      <c r="AK41" s="69"/>
      <c r="AL41" s="69"/>
      <c r="AM41" s="95" t="s">
        <v>75</v>
      </c>
      <c r="AN41" s="95" t="s">
        <v>75</v>
      </c>
      <c r="AO41" s="94"/>
      <c r="AP41" s="95"/>
      <c r="AQ41" s="95"/>
      <c r="AR41" s="94">
        <f t="shared" si="11"/>
        <v>0</v>
      </c>
      <c r="AS41" s="97" t="e">
        <f t="shared" si="17"/>
        <v>#REF!</v>
      </c>
      <c r="AT41" s="2" t="e">
        <f t="shared" si="13"/>
        <v>#REF!</v>
      </c>
      <c r="AU41" s="2" t="e">
        <f t="shared" si="14"/>
        <v>#REF!</v>
      </c>
      <c r="AV41" s="2" t="e">
        <f t="shared" si="15"/>
        <v>#REF!</v>
      </c>
    </row>
    <row r="42" s="2" customFormat="1" ht="31" spans="1:48">
      <c r="A42" s="29">
        <v>39</v>
      </c>
      <c r="B42" s="27"/>
      <c r="C42" s="26" t="s">
        <v>179</v>
      </c>
      <c r="D42" s="27" t="s">
        <v>180</v>
      </c>
      <c r="E42" s="46" t="s">
        <v>181</v>
      </c>
      <c r="F42" s="45">
        <f>'[1]2021年度园区有效投入-技术改造'!$I40</f>
        <v>4431.53</v>
      </c>
      <c r="G42" s="26" t="s">
        <v>62</v>
      </c>
      <c r="H42" s="27">
        <v>0.8</v>
      </c>
      <c r="I42" s="57">
        <f t="shared" si="0"/>
        <v>82.93</v>
      </c>
      <c r="J42" s="57">
        <f t="shared" si="1"/>
        <v>82.93</v>
      </c>
      <c r="K42" s="58">
        <v>1611</v>
      </c>
      <c r="L42" s="59">
        <f t="shared" si="2"/>
        <v>2.75079453755431</v>
      </c>
      <c r="M42" s="57">
        <f t="shared" si="3"/>
        <v>88.17</v>
      </c>
      <c r="N42" s="56">
        <f t="shared" si="4"/>
        <v>88.17</v>
      </c>
      <c r="O42" s="26" t="s">
        <v>69</v>
      </c>
      <c r="P42" s="63" t="s">
        <v>70</v>
      </c>
      <c r="Q42" s="63" t="s">
        <v>70</v>
      </c>
      <c r="R42" s="56"/>
      <c r="S42" s="57">
        <f t="shared" si="5"/>
        <v>0.8555</v>
      </c>
      <c r="T42" s="56" t="str">
        <f t="shared" si="6"/>
        <v>是</v>
      </c>
      <c r="U42" s="69">
        <v>3712</v>
      </c>
      <c r="V42" s="70">
        <v>1</v>
      </c>
      <c r="W42" s="69">
        <v>1</v>
      </c>
      <c r="X42" s="70">
        <f t="shared" si="7"/>
        <v>374.2</v>
      </c>
      <c r="Y42" s="77" t="e">
        <f>VLOOKUP(C42,#REF!,9,FALSE)</f>
        <v>#REF!</v>
      </c>
      <c r="Z42" s="77" t="e">
        <f>VLOOKUP($C42,#REF!,3,FALSE)</f>
        <v>#REF!</v>
      </c>
      <c r="AA42" s="78" t="e">
        <f>VLOOKUP($C42,#REF!,4,FALSE)*0.8</f>
        <v>#REF!</v>
      </c>
      <c r="AB42" s="78" t="e">
        <f>VLOOKUP($C42,#REF!,5,FALSE)</f>
        <v>#REF!</v>
      </c>
      <c r="AC42" s="86" t="e">
        <f>VLOOKUP($C42,#REF!,6,FALSE)</f>
        <v>#REF!</v>
      </c>
      <c r="AD42" s="17">
        <v>0.4556</v>
      </c>
      <c r="AE42" s="19" t="e">
        <f t="shared" si="16"/>
        <v>#REF!</v>
      </c>
      <c r="AF42" s="77" t="e">
        <f t="shared" si="9"/>
        <v>#REF!</v>
      </c>
      <c r="AG42" s="77"/>
      <c r="AH42" s="77"/>
      <c r="AI42" s="77"/>
      <c r="AJ42" s="56" t="e">
        <f t="shared" si="10"/>
        <v>#REF!</v>
      </c>
      <c r="AK42" s="69"/>
      <c r="AL42" s="69"/>
      <c r="AM42" s="95" t="s">
        <v>75</v>
      </c>
      <c r="AN42" s="95" t="s">
        <v>75</v>
      </c>
      <c r="AO42" s="94"/>
      <c r="AP42" s="95"/>
      <c r="AQ42" s="95"/>
      <c r="AR42" s="94">
        <f t="shared" si="11"/>
        <v>0</v>
      </c>
      <c r="AS42" s="97" t="e">
        <f t="shared" si="17"/>
        <v>#REF!</v>
      </c>
      <c r="AT42" s="2" t="e">
        <f t="shared" si="13"/>
        <v>#REF!</v>
      </c>
      <c r="AU42" s="2" t="e">
        <f t="shared" si="14"/>
        <v>#REF!</v>
      </c>
      <c r="AV42" s="2" t="e">
        <f t="shared" si="15"/>
        <v>#REF!</v>
      </c>
    </row>
    <row r="43" s="2" customFormat="1" ht="46" spans="1:48">
      <c r="A43" s="29">
        <v>40</v>
      </c>
      <c r="B43" s="27"/>
      <c r="C43" s="26" t="s">
        <v>182</v>
      </c>
      <c r="D43" s="27" t="s">
        <v>183</v>
      </c>
      <c r="E43" s="46" t="s">
        <v>184</v>
      </c>
      <c r="F43" s="45">
        <f>'[1]2021年度园区有效投入-技术改造'!$I41</f>
        <v>908.59</v>
      </c>
      <c r="G43" s="26" t="s">
        <v>62</v>
      </c>
      <c r="H43" s="27">
        <v>0.8</v>
      </c>
      <c r="I43" s="57">
        <f t="shared" si="0"/>
        <v>80.49</v>
      </c>
      <c r="J43" s="57">
        <f t="shared" si="1"/>
        <v>80.49</v>
      </c>
      <c r="K43" s="58">
        <v>53831.4</v>
      </c>
      <c r="L43" s="59">
        <f t="shared" si="2"/>
        <v>0.0168784389779943</v>
      </c>
      <c r="M43" s="57">
        <f t="shared" si="3"/>
        <v>80.04</v>
      </c>
      <c r="N43" s="56">
        <f t="shared" si="4"/>
        <v>80.04</v>
      </c>
      <c r="O43" s="26" t="s">
        <v>69</v>
      </c>
      <c r="P43" s="63" t="s">
        <v>70</v>
      </c>
      <c r="Q43" s="63" t="s">
        <v>70</v>
      </c>
      <c r="R43" s="56"/>
      <c r="S43" s="57">
        <f t="shared" si="5"/>
        <v>0.8027</v>
      </c>
      <c r="T43" s="56" t="str">
        <f t="shared" si="6"/>
        <v>是</v>
      </c>
      <c r="U43" s="69" t="s">
        <v>79</v>
      </c>
      <c r="V43" s="70">
        <v>0.8</v>
      </c>
      <c r="W43" s="69">
        <v>1</v>
      </c>
      <c r="X43" s="70">
        <f t="shared" si="7"/>
        <v>58.31</v>
      </c>
      <c r="Y43" s="77" t="e">
        <f>VLOOKUP(C43,#REF!,9,FALSE)</f>
        <v>#REF!</v>
      </c>
      <c r="Z43" s="77" t="e">
        <f>VLOOKUP($C43,#REF!,3,FALSE)</f>
        <v>#REF!</v>
      </c>
      <c r="AA43" s="78" t="e">
        <f>VLOOKUP($C43,#REF!,4,FALSE)*0.8</f>
        <v>#REF!</v>
      </c>
      <c r="AB43" s="78" t="e">
        <f>VLOOKUP($C43,#REF!,5,FALSE)</f>
        <v>#REF!</v>
      </c>
      <c r="AC43" s="86" t="e">
        <f>VLOOKUP($C43,#REF!,6,FALSE)</f>
        <v>#REF!</v>
      </c>
      <c r="AD43" s="17">
        <v>0.4556</v>
      </c>
      <c r="AE43" s="19" t="e">
        <f t="shared" si="16"/>
        <v>#REF!</v>
      </c>
      <c r="AF43" s="77" t="e">
        <f t="shared" si="9"/>
        <v>#REF!</v>
      </c>
      <c r="AG43" s="77"/>
      <c r="AH43" s="77"/>
      <c r="AI43" s="77"/>
      <c r="AJ43" s="56" t="e">
        <f t="shared" si="10"/>
        <v>#REF!</v>
      </c>
      <c r="AK43" s="69"/>
      <c r="AL43" s="69"/>
      <c r="AM43" s="95" t="s">
        <v>75</v>
      </c>
      <c r="AN43" s="95" t="s">
        <v>75</v>
      </c>
      <c r="AO43" s="94"/>
      <c r="AP43" s="95"/>
      <c r="AQ43" s="95"/>
      <c r="AR43" s="94">
        <f t="shared" si="11"/>
        <v>0</v>
      </c>
      <c r="AS43" s="97" t="e">
        <f t="shared" si="17"/>
        <v>#REF!</v>
      </c>
      <c r="AT43" s="2" t="e">
        <f t="shared" si="13"/>
        <v>#REF!</v>
      </c>
      <c r="AU43" s="2" t="e">
        <f t="shared" si="14"/>
        <v>#REF!</v>
      </c>
      <c r="AV43" s="2" t="e">
        <f t="shared" si="15"/>
        <v>#REF!</v>
      </c>
    </row>
    <row r="44" s="2" customFormat="1" ht="46" spans="1:48">
      <c r="A44" s="29">
        <v>41</v>
      </c>
      <c r="B44" s="27"/>
      <c r="C44" s="26" t="s">
        <v>185</v>
      </c>
      <c r="D44" s="27" t="s">
        <v>186</v>
      </c>
      <c r="E44" s="46" t="s">
        <v>187</v>
      </c>
      <c r="F44" s="45">
        <f>'[1]2021年度园区有效投入-技术改造'!$I42</f>
        <v>4273.97</v>
      </c>
      <c r="G44" s="26" t="s">
        <v>86</v>
      </c>
      <c r="H44" s="27">
        <v>0.7</v>
      </c>
      <c r="I44" s="57">
        <f t="shared" si="0"/>
        <v>82.82</v>
      </c>
      <c r="J44" s="57">
        <f t="shared" si="1"/>
        <v>82.82</v>
      </c>
      <c r="K44" s="58">
        <v>2269</v>
      </c>
      <c r="L44" s="59">
        <f t="shared" si="2"/>
        <v>1.88363596297929</v>
      </c>
      <c r="M44" s="57">
        <f t="shared" si="3"/>
        <v>85.59</v>
      </c>
      <c r="N44" s="56">
        <f t="shared" si="4"/>
        <v>85.59</v>
      </c>
      <c r="O44" s="26" t="s">
        <v>69</v>
      </c>
      <c r="P44" s="63" t="s">
        <v>70</v>
      </c>
      <c r="Q44" s="63" t="s">
        <v>70</v>
      </c>
      <c r="R44" s="56"/>
      <c r="S44" s="57">
        <f t="shared" si="5"/>
        <v>0.8421</v>
      </c>
      <c r="T44" s="56" t="str">
        <f t="shared" si="6"/>
        <v>是</v>
      </c>
      <c r="U44" s="69">
        <v>4098</v>
      </c>
      <c r="V44" s="70">
        <v>1</v>
      </c>
      <c r="W44" s="69">
        <v>1</v>
      </c>
      <c r="X44" s="70">
        <f t="shared" si="7"/>
        <v>347.76</v>
      </c>
      <c r="Y44" s="77" t="e">
        <f>VLOOKUP(C44,#REF!,9,FALSE)</f>
        <v>#REF!</v>
      </c>
      <c r="Z44" s="77" t="e">
        <f>VLOOKUP($C44,#REF!,3,FALSE)</f>
        <v>#REF!</v>
      </c>
      <c r="AA44" s="78" t="e">
        <f>VLOOKUP($C44,#REF!,4,FALSE)*0.8</f>
        <v>#REF!</v>
      </c>
      <c r="AB44" s="78" t="e">
        <f>VLOOKUP($C44,#REF!,5,FALSE)</f>
        <v>#REF!</v>
      </c>
      <c r="AC44" s="86" t="e">
        <f>VLOOKUP($C44,#REF!,6,FALSE)</f>
        <v>#REF!</v>
      </c>
      <c r="AD44" s="17">
        <v>0.4556</v>
      </c>
      <c r="AE44" s="19" t="e">
        <f t="shared" si="16"/>
        <v>#REF!</v>
      </c>
      <c r="AF44" s="77" t="e">
        <f t="shared" si="9"/>
        <v>#REF!</v>
      </c>
      <c r="AG44" s="77"/>
      <c r="AH44" s="77"/>
      <c r="AI44" s="77"/>
      <c r="AJ44" s="56" t="e">
        <f t="shared" si="10"/>
        <v>#REF!</v>
      </c>
      <c r="AK44" s="69"/>
      <c r="AL44" s="69"/>
      <c r="AM44" s="95" t="s">
        <v>75</v>
      </c>
      <c r="AN44" s="95" t="s">
        <v>75</v>
      </c>
      <c r="AO44" s="94"/>
      <c r="AP44" s="95"/>
      <c r="AQ44" s="95"/>
      <c r="AR44" s="94">
        <f t="shared" si="11"/>
        <v>0</v>
      </c>
      <c r="AS44" s="97" t="e">
        <f t="shared" si="17"/>
        <v>#REF!</v>
      </c>
      <c r="AT44" s="2" t="e">
        <f t="shared" si="13"/>
        <v>#REF!</v>
      </c>
      <c r="AU44" s="2" t="e">
        <f t="shared" si="14"/>
        <v>#REF!</v>
      </c>
      <c r="AV44" s="2" t="e">
        <f t="shared" si="15"/>
        <v>#REF!</v>
      </c>
    </row>
    <row r="45" s="2" customFormat="1" ht="46" spans="1:48">
      <c r="A45" s="29">
        <v>42</v>
      </c>
      <c r="B45" s="27"/>
      <c r="C45" s="26" t="s">
        <v>188</v>
      </c>
      <c r="D45" s="27" t="s">
        <v>189</v>
      </c>
      <c r="E45" s="46" t="s">
        <v>190</v>
      </c>
      <c r="F45" s="45">
        <f>'[1]2021年度园区有效投入-技术改造'!$I43</f>
        <v>2099.58</v>
      </c>
      <c r="G45" s="26" t="s">
        <v>62</v>
      </c>
      <c r="H45" s="27">
        <v>0.8</v>
      </c>
      <c r="I45" s="57">
        <f t="shared" si="0"/>
        <v>81.31</v>
      </c>
      <c r="J45" s="57">
        <f t="shared" si="1"/>
        <v>81.31</v>
      </c>
      <c r="K45" s="58">
        <v>38413.65</v>
      </c>
      <c r="L45" s="59">
        <f t="shared" si="2"/>
        <v>0.0546571335970417</v>
      </c>
      <c r="M45" s="57">
        <f t="shared" si="3"/>
        <v>80.16</v>
      </c>
      <c r="N45" s="56">
        <f t="shared" si="4"/>
        <v>80.16</v>
      </c>
      <c r="O45" s="26" t="s">
        <v>69</v>
      </c>
      <c r="P45" s="63" t="s">
        <v>70</v>
      </c>
      <c r="Q45" s="63" t="s">
        <v>70</v>
      </c>
      <c r="R45" s="56"/>
      <c r="S45" s="57">
        <f t="shared" si="5"/>
        <v>0.8074</v>
      </c>
      <c r="T45" s="56" t="str">
        <f t="shared" si="6"/>
        <v>是</v>
      </c>
      <c r="U45" s="69">
        <v>2650</v>
      </c>
      <c r="V45" s="70">
        <v>1</v>
      </c>
      <c r="W45" s="69">
        <v>1</v>
      </c>
      <c r="X45" s="70">
        <f t="shared" si="7"/>
        <v>169.21</v>
      </c>
      <c r="Y45" s="77" t="e">
        <f>VLOOKUP(C45,#REF!,9,FALSE)</f>
        <v>#REF!</v>
      </c>
      <c r="Z45" s="77" t="e">
        <f>VLOOKUP($C45,#REF!,3,FALSE)</f>
        <v>#REF!</v>
      </c>
      <c r="AA45" s="78" t="e">
        <f>VLOOKUP($C45,#REF!,4,FALSE)*0.8</f>
        <v>#REF!</v>
      </c>
      <c r="AB45" s="78" t="e">
        <f>VLOOKUP($C45,#REF!,5,FALSE)</f>
        <v>#REF!</v>
      </c>
      <c r="AC45" s="86" t="e">
        <f>VLOOKUP($C45,#REF!,6,FALSE)</f>
        <v>#REF!</v>
      </c>
      <c r="AD45" s="17">
        <v>0.4556</v>
      </c>
      <c r="AE45" s="19" t="e">
        <f t="shared" si="16"/>
        <v>#REF!</v>
      </c>
      <c r="AF45" s="77" t="e">
        <f t="shared" si="9"/>
        <v>#REF!</v>
      </c>
      <c r="AG45" s="77"/>
      <c r="AH45" s="77"/>
      <c r="AI45" s="77"/>
      <c r="AJ45" s="56" t="e">
        <f t="shared" si="10"/>
        <v>#REF!</v>
      </c>
      <c r="AK45" s="69"/>
      <c r="AL45" s="69"/>
      <c r="AM45" s="95">
        <v>194.5</v>
      </c>
      <c r="AN45" s="95" t="s">
        <v>75</v>
      </c>
      <c r="AO45" s="94"/>
      <c r="AP45" s="95"/>
      <c r="AQ45" s="95"/>
      <c r="AR45" s="94">
        <f t="shared" si="11"/>
        <v>194.5</v>
      </c>
      <c r="AS45" s="97" t="e">
        <f t="shared" si="17"/>
        <v>#REF!</v>
      </c>
      <c r="AT45" s="2" t="e">
        <f t="shared" si="13"/>
        <v>#REF!</v>
      </c>
      <c r="AU45" s="2" t="e">
        <f t="shared" si="14"/>
        <v>#REF!</v>
      </c>
      <c r="AV45" s="2" t="e">
        <f t="shared" si="15"/>
        <v>#REF!</v>
      </c>
    </row>
    <row r="46" s="2" customFormat="1" ht="46" spans="1:48">
      <c r="A46" s="29">
        <v>43</v>
      </c>
      <c r="B46" s="27"/>
      <c r="C46" s="30" t="s">
        <v>191</v>
      </c>
      <c r="D46" s="27" t="s">
        <v>192</v>
      </c>
      <c r="E46" s="46" t="s">
        <v>193</v>
      </c>
      <c r="F46" s="45">
        <f>'[1]2021年度园区有效投入-技术改造'!$I44</f>
        <v>232.18</v>
      </c>
      <c r="G46" s="26" t="s">
        <v>62</v>
      </c>
      <c r="H46" s="27">
        <v>0.8</v>
      </c>
      <c r="I46" s="57">
        <f t="shared" si="0"/>
        <v>80.02</v>
      </c>
      <c r="J46" s="57">
        <f t="shared" si="1"/>
        <v>80.02</v>
      </c>
      <c r="K46" s="58">
        <v>1334</v>
      </c>
      <c r="L46" s="59">
        <f t="shared" si="2"/>
        <v>0.174047976011994</v>
      </c>
      <c r="M46" s="57">
        <f t="shared" si="3"/>
        <v>80.51</v>
      </c>
      <c r="N46" s="56">
        <f t="shared" si="4"/>
        <v>80.51</v>
      </c>
      <c r="O46" s="26" t="s">
        <v>69</v>
      </c>
      <c r="P46" s="63" t="s">
        <v>70</v>
      </c>
      <c r="Q46" s="63" t="s">
        <v>70</v>
      </c>
      <c r="R46" s="56"/>
      <c r="S46" s="57">
        <f t="shared" si="5"/>
        <v>0.8027</v>
      </c>
      <c r="T46" s="56" t="str">
        <f t="shared" si="6"/>
        <v>否</v>
      </c>
      <c r="U46" s="69" t="s">
        <v>79</v>
      </c>
      <c r="V46" s="70">
        <v>1</v>
      </c>
      <c r="W46" s="69">
        <v>1</v>
      </c>
      <c r="X46" s="70">
        <f t="shared" si="7"/>
        <v>18.62</v>
      </c>
      <c r="Y46" s="77"/>
      <c r="Z46" s="77"/>
      <c r="AA46" s="77"/>
      <c r="AB46" s="77"/>
      <c r="AC46" s="77"/>
      <c r="AD46" s="17">
        <v>0.4556</v>
      </c>
      <c r="AE46" s="19">
        <f t="shared" si="16"/>
        <v>0</v>
      </c>
      <c r="AF46" s="77">
        <f t="shared" si="9"/>
        <v>0</v>
      </c>
      <c r="AG46" s="77"/>
      <c r="AH46" s="77"/>
      <c r="AI46" s="77"/>
      <c r="AJ46" s="56">
        <f t="shared" si="10"/>
        <v>18.62</v>
      </c>
      <c r="AK46" s="69"/>
      <c r="AL46" s="69"/>
      <c r="AM46" s="95" t="s">
        <v>75</v>
      </c>
      <c r="AN46" s="95" t="s">
        <v>75</v>
      </c>
      <c r="AO46" s="94"/>
      <c r="AP46" s="95"/>
      <c r="AQ46" s="95"/>
      <c r="AR46" s="94">
        <f t="shared" si="11"/>
        <v>0</v>
      </c>
      <c r="AS46" s="97">
        <f t="shared" si="17"/>
        <v>18.62</v>
      </c>
      <c r="AT46" s="2">
        <f t="shared" si="13"/>
        <v>18.62</v>
      </c>
      <c r="AU46" s="2">
        <f t="shared" si="14"/>
        <v>18.62</v>
      </c>
      <c r="AV46" s="2">
        <f t="shared" si="15"/>
        <v>0</v>
      </c>
    </row>
    <row r="47" s="2" customFormat="1" ht="46" spans="1:48">
      <c r="A47" s="29">
        <v>44</v>
      </c>
      <c r="B47" s="27"/>
      <c r="C47" s="26" t="s">
        <v>194</v>
      </c>
      <c r="D47" s="27" t="s">
        <v>195</v>
      </c>
      <c r="E47" s="46" t="s">
        <v>196</v>
      </c>
      <c r="F47" s="45">
        <f>'[1]2021年度园区有效投入-技术改造'!$I45</f>
        <v>1578.63</v>
      </c>
      <c r="G47" s="26" t="s">
        <v>62</v>
      </c>
      <c r="H47" s="27">
        <v>0.8</v>
      </c>
      <c r="I47" s="57">
        <f t="shared" si="0"/>
        <v>80.95</v>
      </c>
      <c r="J47" s="57">
        <f t="shared" si="1"/>
        <v>80.95</v>
      </c>
      <c r="K47" s="58">
        <v>78350.72</v>
      </c>
      <c r="L47" s="59">
        <f t="shared" si="2"/>
        <v>0.0201482513498281</v>
      </c>
      <c r="M47" s="57">
        <f t="shared" si="3"/>
        <v>80.05</v>
      </c>
      <c r="N47" s="56">
        <f t="shared" si="4"/>
        <v>80.05</v>
      </c>
      <c r="O47" s="26" t="s">
        <v>69</v>
      </c>
      <c r="P47" s="63" t="s">
        <v>70</v>
      </c>
      <c r="Q47" s="63" t="s">
        <v>70</v>
      </c>
      <c r="R47" s="56"/>
      <c r="S47" s="57">
        <f t="shared" si="5"/>
        <v>0.805</v>
      </c>
      <c r="T47" s="56" t="str">
        <f t="shared" si="6"/>
        <v>是</v>
      </c>
      <c r="U47" s="69">
        <v>3432</v>
      </c>
      <c r="V47" s="70">
        <v>1</v>
      </c>
      <c r="W47" s="69">
        <v>1</v>
      </c>
      <c r="X47" s="70">
        <f t="shared" si="7"/>
        <v>126.92</v>
      </c>
      <c r="Y47" s="77" t="e">
        <f>VLOOKUP(C47,#REF!,9,FALSE)</f>
        <v>#REF!</v>
      </c>
      <c r="Z47" s="77" t="e">
        <f>VLOOKUP($C47,#REF!,3,FALSE)</f>
        <v>#REF!</v>
      </c>
      <c r="AA47" s="78" t="e">
        <f>VLOOKUP($C47,#REF!,4,FALSE)*0.8</f>
        <v>#REF!</v>
      </c>
      <c r="AB47" s="78" t="e">
        <f>VLOOKUP($C47,#REF!,5,FALSE)</f>
        <v>#REF!</v>
      </c>
      <c r="AC47" s="86" t="e">
        <f>VLOOKUP($C47,#REF!,6,FALSE)</f>
        <v>#REF!</v>
      </c>
      <c r="AD47" s="17">
        <v>0.4556</v>
      </c>
      <c r="AE47" s="19" t="e">
        <f t="shared" si="16"/>
        <v>#REF!</v>
      </c>
      <c r="AF47" s="77" t="e">
        <f t="shared" si="9"/>
        <v>#REF!</v>
      </c>
      <c r="AG47" s="77"/>
      <c r="AH47" s="77"/>
      <c r="AI47" s="77"/>
      <c r="AJ47" s="56" t="e">
        <f t="shared" si="10"/>
        <v>#REF!</v>
      </c>
      <c r="AK47" s="69"/>
      <c r="AL47" s="69"/>
      <c r="AM47" s="95" t="s">
        <v>75</v>
      </c>
      <c r="AN47" s="95">
        <v>1</v>
      </c>
      <c r="AO47" s="94"/>
      <c r="AP47" s="95"/>
      <c r="AQ47" s="95"/>
      <c r="AR47" s="94">
        <f t="shared" si="11"/>
        <v>1</v>
      </c>
      <c r="AS47" s="97" t="e">
        <f t="shared" si="17"/>
        <v>#REF!</v>
      </c>
      <c r="AT47" s="2" t="e">
        <f t="shared" si="13"/>
        <v>#REF!</v>
      </c>
      <c r="AU47" s="2" t="e">
        <f t="shared" si="14"/>
        <v>#REF!</v>
      </c>
      <c r="AV47" s="2" t="e">
        <f t="shared" si="15"/>
        <v>#REF!</v>
      </c>
    </row>
    <row r="48" s="2" customFormat="1" ht="61" spans="1:48">
      <c r="A48" s="29">
        <v>45</v>
      </c>
      <c r="B48" s="27"/>
      <c r="C48" s="26" t="s">
        <v>197</v>
      </c>
      <c r="D48" s="27" t="s">
        <v>198</v>
      </c>
      <c r="E48" s="46" t="s">
        <v>199</v>
      </c>
      <c r="F48" s="45">
        <f>'[1]2021年度园区有效投入-技术改造'!$I46</f>
        <v>2895.11</v>
      </c>
      <c r="G48" s="26" t="s">
        <v>90</v>
      </c>
      <c r="H48" s="27">
        <v>0.6</v>
      </c>
      <c r="I48" s="57">
        <f t="shared" si="0"/>
        <v>81.87</v>
      </c>
      <c r="J48" s="57">
        <f t="shared" si="1"/>
        <v>81.87</v>
      </c>
      <c r="K48" s="58">
        <v>6542.24</v>
      </c>
      <c r="L48" s="59">
        <f t="shared" si="2"/>
        <v>0.442525801560322</v>
      </c>
      <c r="M48" s="57">
        <f t="shared" si="3"/>
        <v>81.31</v>
      </c>
      <c r="N48" s="56">
        <f t="shared" si="4"/>
        <v>81.31</v>
      </c>
      <c r="O48" s="26" t="s">
        <v>69</v>
      </c>
      <c r="P48" s="63" t="s">
        <v>70</v>
      </c>
      <c r="Q48" s="63" t="s">
        <v>70</v>
      </c>
      <c r="R48" s="56"/>
      <c r="S48" s="57">
        <f t="shared" si="5"/>
        <v>0.8159</v>
      </c>
      <c r="T48" s="56" t="str">
        <f t="shared" si="6"/>
        <v>是</v>
      </c>
      <c r="U48" s="69">
        <v>6462</v>
      </c>
      <c r="V48" s="70">
        <v>1</v>
      </c>
      <c r="W48" s="69">
        <v>1</v>
      </c>
      <c r="X48" s="70">
        <f t="shared" si="7"/>
        <v>223.71</v>
      </c>
      <c r="Y48" s="77"/>
      <c r="Z48" s="77"/>
      <c r="AA48" s="77"/>
      <c r="AB48" s="77"/>
      <c r="AC48" s="77"/>
      <c r="AD48" s="17">
        <v>0.4556</v>
      </c>
      <c r="AE48" s="19">
        <f t="shared" si="16"/>
        <v>0</v>
      </c>
      <c r="AF48" s="77">
        <f t="shared" si="9"/>
        <v>0</v>
      </c>
      <c r="AG48" s="77"/>
      <c r="AH48" s="77"/>
      <c r="AI48" s="77"/>
      <c r="AJ48" s="56">
        <f t="shared" si="10"/>
        <v>223.71</v>
      </c>
      <c r="AK48" s="69"/>
      <c r="AL48" s="69"/>
      <c r="AM48" s="95" t="s">
        <v>75</v>
      </c>
      <c r="AN48" s="95" t="s">
        <v>75</v>
      </c>
      <c r="AO48" s="94"/>
      <c r="AP48" s="95"/>
      <c r="AQ48" s="95"/>
      <c r="AR48" s="94">
        <f t="shared" si="11"/>
        <v>0</v>
      </c>
      <c r="AS48" s="97">
        <f t="shared" si="17"/>
        <v>223.71</v>
      </c>
      <c r="AT48" s="2">
        <f t="shared" si="13"/>
        <v>223.71</v>
      </c>
      <c r="AU48" s="2">
        <f t="shared" si="14"/>
        <v>223.71</v>
      </c>
      <c r="AV48" s="2">
        <f t="shared" si="15"/>
        <v>0</v>
      </c>
    </row>
    <row r="49" s="2" customFormat="1" ht="61" spans="1:48">
      <c r="A49" s="29">
        <v>46</v>
      </c>
      <c r="B49" s="27"/>
      <c r="C49" s="26" t="s">
        <v>200</v>
      </c>
      <c r="D49" s="27" t="s">
        <v>201</v>
      </c>
      <c r="E49" s="46" t="s">
        <v>202</v>
      </c>
      <c r="F49" s="45">
        <f>'[1]2021年度园区有效投入-技术改造'!$I47</f>
        <v>1086.9</v>
      </c>
      <c r="G49" s="26" t="s">
        <v>86</v>
      </c>
      <c r="H49" s="27">
        <v>0.7</v>
      </c>
      <c r="I49" s="57">
        <f t="shared" si="0"/>
        <v>80.61</v>
      </c>
      <c r="J49" s="57">
        <f t="shared" si="1"/>
        <v>80.61</v>
      </c>
      <c r="K49" s="58">
        <v>9687.05</v>
      </c>
      <c r="L49" s="59">
        <f t="shared" si="2"/>
        <v>0.112201340965516</v>
      </c>
      <c r="M49" s="57">
        <f t="shared" si="3"/>
        <v>80.33</v>
      </c>
      <c r="N49" s="56">
        <f t="shared" si="4"/>
        <v>80.33</v>
      </c>
      <c r="O49" s="26" t="s">
        <v>69</v>
      </c>
      <c r="P49" s="63" t="s">
        <v>70</v>
      </c>
      <c r="Q49" s="63" t="s">
        <v>70</v>
      </c>
      <c r="R49" s="56"/>
      <c r="S49" s="57">
        <f t="shared" si="5"/>
        <v>0.8047</v>
      </c>
      <c r="T49" s="56" t="str">
        <f t="shared" si="6"/>
        <v>是</v>
      </c>
      <c r="U49" s="69" t="s">
        <v>79</v>
      </c>
      <c r="V49" s="70">
        <v>0.8</v>
      </c>
      <c r="W49" s="69">
        <v>1</v>
      </c>
      <c r="X49" s="70">
        <f t="shared" si="7"/>
        <v>68.15</v>
      </c>
      <c r="Y49" s="77"/>
      <c r="Z49" s="77"/>
      <c r="AA49" s="77"/>
      <c r="AB49" s="77"/>
      <c r="AC49" s="77"/>
      <c r="AD49" s="17">
        <v>0.4556</v>
      </c>
      <c r="AE49" s="19">
        <f t="shared" si="16"/>
        <v>0</v>
      </c>
      <c r="AF49" s="77">
        <f t="shared" si="9"/>
        <v>0</v>
      </c>
      <c r="AG49" s="77"/>
      <c r="AH49" s="77"/>
      <c r="AI49" s="77"/>
      <c r="AJ49" s="56">
        <f t="shared" si="10"/>
        <v>68.15</v>
      </c>
      <c r="AK49" s="69"/>
      <c r="AL49" s="69"/>
      <c r="AM49" s="95" t="s">
        <v>75</v>
      </c>
      <c r="AN49" s="95" t="s">
        <v>75</v>
      </c>
      <c r="AO49" s="94"/>
      <c r="AP49" s="95"/>
      <c r="AQ49" s="95"/>
      <c r="AR49" s="94">
        <f t="shared" si="11"/>
        <v>0</v>
      </c>
      <c r="AS49" s="97">
        <f t="shared" si="17"/>
        <v>68.15</v>
      </c>
      <c r="AT49" s="2">
        <f t="shared" si="13"/>
        <v>68.15</v>
      </c>
      <c r="AU49" s="2">
        <f t="shared" si="14"/>
        <v>68.15</v>
      </c>
      <c r="AV49" s="2">
        <f t="shared" si="15"/>
        <v>0</v>
      </c>
    </row>
    <row r="50" s="2" customFormat="1" ht="46" spans="1:48">
      <c r="A50" s="29">
        <v>47</v>
      </c>
      <c r="B50" s="27"/>
      <c r="C50" s="26" t="s">
        <v>203</v>
      </c>
      <c r="D50" s="27" t="s">
        <v>204</v>
      </c>
      <c r="E50" s="46" t="s">
        <v>205</v>
      </c>
      <c r="F50" s="45">
        <f>'[1]2021年度园区有效投入-技术改造'!$I48</f>
        <v>251.41</v>
      </c>
      <c r="G50" s="26" t="s">
        <v>86</v>
      </c>
      <c r="H50" s="27">
        <v>0.7</v>
      </c>
      <c r="I50" s="57">
        <f t="shared" si="0"/>
        <v>80.03</v>
      </c>
      <c r="J50" s="57">
        <f t="shared" si="1"/>
        <v>80.03</v>
      </c>
      <c r="K50" s="58">
        <v>9451.42</v>
      </c>
      <c r="L50" s="59">
        <f t="shared" si="2"/>
        <v>0.0266002357317736</v>
      </c>
      <c r="M50" s="57">
        <f t="shared" si="3"/>
        <v>80.07</v>
      </c>
      <c r="N50" s="56">
        <f t="shared" si="4"/>
        <v>80.07</v>
      </c>
      <c r="O50" s="26" t="s">
        <v>69</v>
      </c>
      <c r="P50" s="63" t="s">
        <v>70</v>
      </c>
      <c r="Q50" s="63" t="s">
        <v>70</v>
      </c>
      <c r="R50" s="56"/>
      <c r="S50" s="57">
        <f t="shared" si="5"/>
        <v>0.8005</v>
      </c>
      <c r="T50" s="56" t="str">
        <f t="shared" si="6"/>
        <v>否</v>
      </c>
      <c r="U50" s="69" t="s">
        <v>79</v>
      </c>
      <c r="V50" s="70">
        <v>1</v>
      </c>
      <c r="W50" s="69">
        <v>1</v>
      </c>
      <c r="X50" s="70">
        <f t="shared" si="7"/>
        <v>19.62</v>
      </c>
      <c r="Y50" s="77"/>
      <c r="Z50" s="77"/>
      <c r="AA50" s="77"/>
      <c r="AB50" s="77"/>
      <c r="AC50" s="77"/>
      <c r="AD50" s="17">
        <v>0.4556</v>
      </c>
      <c r="AE50" s="19">
        <f t="shared" si="16"/>
        <v>0</v>
      </c>
      <c r="AF50" s="77">
        <f t="shared" si="9"/>
        <v>0</v>
      </c>
      <c r="AG50" s="77"/>
      <c r="AH50" s="77"/>
      <c r="AI50" s="77"/>
      <c r="AJ50" s="56">
        <f t="shared" si="10"/>
        <v>19.62</v>
      </c>
      <c r="AK50" s="69"/>
      <c r="AL50" s="69"/>
      <c r="AM50" s="95" t="s">
        <v>75</v>
      </c>
      <c r="AN50" s="95" t="s">
        <v>75</v>
      </c>
      <c r="AO50" s="94"/>
      <c r="AP50" s="95"/>
      <c r="AQ50" s="95"/>
      <c r="AR50" s="94">
        <f t="shared" si="11"/>
        <v>0</v>
      </c>
      <c r="AS50" s="97">
        <f t="shared" si="17"/>
        <v>19.62</v>
      </c>
      <c r="AT50" s="2">
        <f t="shared" si="13"/>
        <v>19.62</v>
      </c>
      <c r="AU50" s="2">
        <f t="shared" si="14"/>
        <v>19.62</v>
      </c>
      <c r="AV50" s="2">
        <f t="shared" si="15"/>
        <v>0</v>
      </c>
    </row>
    <row r="51" s="2" customFormat="1" ht="61" spans="1:48">
      <c r="A51" s="29">
        <v>48</v>
      </c>
      <c r="B51" s="27"/>
      <c r="C51" s="26" t="s">
        <v>206</v>
      </c>
      <c r="D51" s="27" t="s">
        <v>207</v>
      </c>
      <c r="E51" s="46" t="s">
        <v>208</v>
      </c>
      <c r="F51" s="45">
        <f>'[1]2021年度园区有效投入-技术改造'!$I49</f>
        <v>622.06</v>
      </c>
      <c r="G51" s="26" t="s">
        <v>62</v>
      </c>
      <c r="H51" s="27">
        <v>0.8</v>
      </c>
      <c r="I51" s="57">
        <f t="shared" si="0"/>
        <v>80.29</v>
      </c>
      <c r="J51" s="57">
        <f t="shared" si="1"/>
        <v>80.29</v>
      </c>
      <c r="K51" s="58">
        <v>7504.7</v>
      </c>
      <c r="L51" s="59">
        <f t="shared" si="2"/>
        <v>0.0828893893160286</v>
      </c>
      <c r="M51" s="57">
        <f t="shared" si="3"/>
        <v>80.24</v>
      </c>
      <c r="N51" s="56">
        <f t="shared" si="4"/>
        <v>80.24</v>
      </c>
      <c r="O51" s="26" t="s">
        <v>69</v>
      </c>
      <c r="P51" s="63" t="s">
        <v>70</v>
      </c>
      <c r="Q51" s="63" t="s">
        <v>70</v>
      </c>
      <c r="R51" s="56"/>
      <c r="S51" s="57">
        <f t="shared" si="5"/>
        <v>0.8027</v>
      </c>
      <c r="T51" s="56" t="str">
        <f t="shared" si="6"/>
        <v>是</v>
      </c>
      <c r="U51" s="69" t="s">
        <v>79</v>
      </c>
      <c r="V51" s="70">
        <v>0.8</v>
      </c>
      <c r="W51" s="69">
        <v>1</v>
      </c>
      <c r="X51" s="70">
        <f t="shared" si="7"/>
        <v>39.92</v>
      </c>
      <c r="Y51" s="77"/>
      <c r="Z51" s="77"/>
      <c r="AA51" s="77"/>
      <c r="AB51" s="77"/>
      <c r="AC51" s="77"/>
      <c r="AD51" s="17">
        <v>0.4556</v>
      </c>
      <c r="AE51" s="19">
        <f t="shared" si="16"/>
        <v>0</v>
      </c>
      <c r="AF51" s="77">
        <f t="shared" si="9"/>
        <v>0</v>
      </c>
      <c r="AG51" s="77"/>
      <c r="AH51" s="77"/>
      <c r="AI51" s="77"/>
      <c r="AJ51" s="56">
        <f t="shared" si="10"/>
        <v>39.92</v>
      </c>
      <c r="AK51" s="69"/>
      <c r="AL51" s="69"/>
      <c r="AM51" s="95" t="s">
        <v>75</v>
      </c>
      <c r="AN51" s="95" t="s">
        <v>75</v>
      </c>
      <c r="AO51" s="94"/>
      <c r="AP51" s="95"/>
      <c r="AQ51" s="95"/>
      <c r="AR51" s="94">
        <f t="shared" si="11"/>
        <v>0</v>
      </c>
      <c r="AS51" s="97">
        <f t="shared" si="17"/>
        <v>39.92</v>
      </c>
      <c r="AT51" s="2">
        <f t="shared" si="13"/>
        <v>39.92</v>
      </c>
      <c r="AU51" s="2">
        <f t="shared" si="14"/>
        <v>39.92</v>
      </c>
      <c r="AV51" s="2">
        <f t="shared" si="15"/>
        <v>0</v>
      </c>
    </row>
    <row r="52" s="2" customFormat="1" ht="61" spans="1:48">
      <c r="A52" s="29">
        <v>49</v>
      </c>
      <c r="B52" s="27"/>
      <c r="C52" s="26" t="s">
        <v>209</v>
      </c>
      <c r="D52" s="27" t="s">
        <v>210</v>
      </c>
      <c r="E52" s="46" t="s">
        <v>211</v>
      </c>
      <c r="F52" s="45">
        <f>'[1]2021年度园区有效投入-技术改造'!$I50</f>
        <v>4117.75</v>
      </c>
      <c r="G52" s="26" t="s">
        <v>62</v>
      </c>
      <c r="H52" s="27">
        <v>0.8</v>
      </c>
      <c r="I52" s="57">
        <f t="shared" si="0"/>
        <v>82.71</v>
      </c>
      <c r="J52" s="57">
        <f t="shared" si="1"/>
        <v>82.71</v>
      </c>
      <c r="K52" s="58">
        <v>11716.06</v>
      </c>
      <c r="L52" s="59">
        <f t="shared" si="2"/>
        <v>0.35146201026625</v>
      </c>
      <c r="M52" s="57">
        <f t="shared" si="3"/>
        <v>81.04</v>
      </c>
      <c r="N52" s="56">
        <f t="shared" si="4"/>
        <v>81.04</v>
      </c>
      <c r="O52" s="26" t="s">
        <v>69</v>
      </c>
      <c r="P52" s="63" t="s">
        <v>70</v>
      </c>
      <c r="Q52" s="63" t="s">
        <v>70</v>
      </c>
      <c r="R52" s="56"/>
      <c r="S52" s="57">
        <f t="shared" si="5"/>
        <v>0.8188</v>
      </c>
      <c r="T52" s="56" t="str">
        <f t="shared" si="6"/>
        <v>是</v>
      </c>
      <c r="U52" s="69">
        <v>612</v>
      </c>
      <c r="V52" s="70">
        <v>1</v>
      </c>
      <c r="W52" s="69">
        <v>1</v>
      </c>
      <c r="X52" s="70">
        <f t="shared" si="7"/>
        <v>335.61</v>
      </c>
      <c r="Y52" s="77"/>
      <c r="Z52" s="77"/>
      <c r="AA52" s="77"/>
      <c r="AB52" s="77"/>
      <c r="AC52" s="77"/>
      <c r="AD52" s="17">
        <v>0.4556</v>
      </c>
      <c r="AE52" s="19">
        <f t="shared" si="16"/>
        <v>0</v>
      </c>
      <c r="AF52" s="77">
        <f t="shared" si="9"/>
        <v>0</v>
      </c>
      <c r="AG52" s="77"/>
      <c r="AH52" s="77"/>
      <c r="AI52" s="77"/>
      <c r="AJ52" s="56">
        <f t="shared" si="10"/>
        <v>335.61</v>
      </c>
      <c r="AK52" s="69"/>
      <c r="AL52" s="69"/>
      <c r="AM52" s="95" t="s">
        <v>75</v>
      </c>
      <c r="AN52" s="95" t="s">
        <v>75</v>
      </c>
      <c r="AO52" s="94"/>
      <c r="AP52" s="95"/>
      <c r="AQ52" s="95"/>
      <c r="AR52" s="94">
        <f t="shared" si="11"/>
        <v>0</v>
      </c>
      <c r="AS52" s="97">
        <f t="shared" si="17"/>
        <v>335.61</v>
      </c>
      <c r="AT52" s="2">
        <f t="shared" si="13"/>
        <v>335.61</v>
      </c>
      <c r="AU52" s="2">
        <f t="shared" si="14"/>
        <v>335.61</v>
      </c>
      <c r="AV52" s="2">
        <f t="shared" si="15"/>
        <v>0</v>
      </c>
    </row>
    <row r="53" s="2" customFormat="1" ht="61" spans="1:48">
      <c r="A53" s="29">
        <v>51</v>
      </c>
      <c r="B53" s="27"/>
      <c r="C53" s="26" t="s">
        <v>212</v>
      </c>
      <c r="D53" s="27" t="s">
        <v>213</v>
      </c>
      <c r="E53" s="46" t="s">
        <v>214</v>
      </c>
      <c r="F53" s="45">
        <f>'[1]2021年度园区有效投入-技术改造'!$I52</f>
        <v>2888.55</v>
      </c>
      <c r="G53" s="26" t="s">
        <v>86</v>
      </c>
      <c r="H53" s="27">
        <v>0.7</v>
      </c>
      <c r="I53" s="57">
        <f t="shared" si="0"/>
        <v>81.86</v>
      </c>
      <c r="J53" s="57">
        <f t="shared" si="1"/>
        <v>81.86</v>
      </c>
      <c r="K53" s="58">
        <v>2347.94</v>
      </c>
      <c r="L53" s="59">
        <f t="shared" si="2"/>
        <v>1.23024864349174</v>
      </c>
      <c r="M53" s="57">
        <f t="shared" si="3"/>
        <v>83.65</v>
      </c>
      <c r="N53" s="56">
        <f t="shared" si="4"/>
        <v>83.65</v>
      </c>
      <c r="O53" s="26" t="s">
        <v>69</v>
      </c>
      <c r="P53" s="63" t="s">
        <v>70</v>
      </c>
      <c r="Q53" s="63" t="s">
        <v>70</v>
      </c>
      <c r="R53" s="56"/>
      <c r="S53" s="57">
        <f t="shared" si="5"/>
        <v>0.8276</v>
      </c>
      <c r="T53" s="56" t="str">
        <f t="shared" si="6"/>
        <v>是</v>
      </c>
      <c r="U53" s="69">
        <v>3315</v>
      </c>
      <c r="V53" s="70">
        <v>1</v>
      </c>
      <c r="W53" s="69">
        <v>1</v>
      </c>
      <c r="X53" s="70">
        <f t="shared" si="7"/>
        <v>231.68</v>
      </c>
      <c r="Y53" s="77" t="e">
        <f>VLOOKUP(C53,#REF!,9,FALSE)</f>
        <v>#REF!</v>
      </c>
      <c r="Z53" s="77" t="e">
        <f>VLOOKUP($C53,#REF!,3,FALSE)</f>
        <v>#REF!</v>
      </c>
      <c r="AA53" s="78" t="e">
        <f>VLOOKUP($C53,#REF!,4,FALSE)*0.8</f>
        <v>#REF!</v>
      </c>
      <c r="AB53" s="78" t="e">
        <f>VLOOKUP($C53,#REF!,5,FALSE)</f>
        <v>#REF!</v>
      </c>
      <c r="AC53" s="86" t="e">
        <f>VLOOKUP($C53,#REF!,6,FALSE)</f>
        <v>#REF!</v>
      </c>
      <c r="AD53" s="17">
        <v>0.4556</v>
      </c>
      <c r="AE53" s="19" t="e">
        <f t="shared" si="16"/>
        <v>#REF!</v>
      </c>
      <c r="AF53" s="77" t="e">
        <f t="shared" si="9"/>
        <v>#REF!</v>
      </c>
      <c r="AG53" s="77"/>
      <c r="AH53" s="77"/>
      <c r="AI53" s="77"/>
      <c r="AJ53" s="56" t="e">
        <f t="shared" si="10"/>
        <v>#REF!</v>
      </c>
      <c r="AK53" s="69"/>
      <c r="AL53" s="69"/>
      <c r="AM53" s="95">
        <v>302.8</v>
      </c>
      <c r="AN53" s="95" t="s">
        <v>75</v>
      </c>
      <c r="AO53" s="94"/>
      <c r="AP53" s="95"/>
      <c r="AQ53" s="95"/>
      <c r="AR53" s="94">
        <f t="shared" si="11"/>
        <v>302.8</v>
      </c>
      <c r="AS53" s="97" t="e">
        <f t="shared" si="17"/>
        <v>#REF!</v>
      </c>
      <c r="AT53" s="2" t="e">
        <f t="shared" si="13"/>
        <v>#REF!</v>
      </c>
      <c r="AU53" s="2" t="e">
        <f t="shared" si="14"/>
        <v>#REF!</v>
      </c>
      <c r="AV53" s="2" t="e">
        <f t="shared" si="15"/>
        <v>#REF!</v>
      </c>
    </row>
    <row r="54" s="2" customFormat="1" ht="61" spans="1:48">
      <c r="A54" s="29">
        <v>52</v>
      </c>
      <c r="B54" s="27"/>
      <c r="C54" s="26" t="s">
        <v>215</v>
      </c>
      <c r="D54" s="27" t="s">
        <v>216</v>
      </c>
      <c r="E54" s="46" t="s">
        <v>217</v>
      </c>
      <c r="F54" s="45">
        <f>'[1]2021年度园区有效投入-技术改造'!$I53</f>
        <v>676.36</v>
      </c>
      <c r="G54" s="26" t="s">
        <v>86</v>
      </c>
      <c r="H54" s="27">
        <v>0.7</v>
      </c>
      <c r="I54" s="57">
        <f t="shared" si="0"/>
        <v>80.33</v>
      </c>
      <c r="J54" s="57">
        <f t="shared" si="1"/>
        <v>80.33</v>
      </c>
      <c r="K54" s="58">
        <v>796.45</v>
      </c>
      <c r="L54" s="59">
        <f t="shared" si="2"/>
        <v>0.849218406679641</v>
      </c>
      <c r="M54" s="57">
        <f t="shared" si="3"/>
        <v>82.52</v>
      </c>
      <c r="N54" s="56">
        <f t="shared" si="4"/>
        <v>82.52</v>
      </c>
      <c r="O54" s="26" t="s">
        <v>69</v>
      </c>
      <c r="P54" s="63" t="s">
        <v>70</v>
      </c>
      <c r="Q54" s="63" t="s">
        <v>70</v>
      </c>
      <c r="R54" s="56"/>
      <c r="S54" s="57">
        <f t="shared" si="5"/>
        <v>0.8143</v>
      </c>
      <c r="T54" s="56" t="str">
        <f t="shared" si="6"/>
        <v>是</v>
      </c>
      <c r="U54" s="69">
        <v>2391</v>
      </c>
      <c r="V54" s="70">
        <v>1</v>
      </c>
      <c r="W54" s="69">
        <v>1</v>
      </c>
      <c r="X54" s="70">
        <f t="shared" si="7"/>
        <v>53.53</v>
      </c>
      <c r="Y54" s="77"/>
      <c r="Z54" s="77"/>
      <c r="AA54" s="77"/>
      <c r="AB54" s="77"/>
      <c r="AC54" s="77"/>
      <c r="AD54" s="17">
        <v>0.4556</v>
      </c>
      <c r="AE54" s="19">
        <f t="shared" si="16"/>
        <v>0</v>
      </c>
      <c r="AF54" s="77">
        <f t="shared" si="9"/>
        <v>0</v>
      </c>
      <c r="AG54" s="77"/>
      <c r="AH54" s="77"/>
      <c r="AI54" s="77"/>
      <c r="AJ54" s="56">
        <f t="shared" si="10"/>
        <v>53.53</v>
      </c>
      <c r="AK54" s="69"/>
      <c r="AL54" s="69"/>
      <c r="AM54" s="95" t="s">
        <v>75</v>
      </c>
      <c r="AN54" s="95" t="s">
        <v>75</v>
      </c>
      <c r="AO54" s="94"/>
      <c r="AP54" s="95"/>
      <c r="AQ54" s="95"/>
      <c r="AR54" s="94">
        <f t="shared" si="11"/>
        <v>0</v>
      </c>
      <c r="AS54" s="97">
        <f t="shared" si="17"/>
        <v>53.53</v>
      </c>
      <c r="AT54" s="2">
        <f t="shared" si="13"/>
        <v>53.53</v>
      </c>
      <c r="AU54" s="2">
        <f t="shared" si="14"/>
        <v>53.53</v>
      </c>
      <c r="AV54" s="2">
        <f t="shared" si="15"/>
        <v>0</v>
      </c>
    </row>
    <row r="55" s="2" customFormat="1" ht="61" spans="1:48">
      <c r="A55" s="29">
        <v>53</v>
      </c>
      <c r="B55" s="27"/>
      <c r="C55" s="26" t="s">
        <v>218</v>
      </c>
      <c r="D55" s="27" t="s">
        <v>219</v>
      </c>
      <c r="E55" s="46" t="s">
        <v>220</v>
      </c>
      <c r="F55" s="45">
        <f>'[1]2021年度园区有效投入-技术改造'!$I54</f>
        <v>2046.35</v>
      </c>
      <c r="G55" s="26" t="s">
        <v>86</v>
      </c>
      <c r="H55" s="27">
        <v>0.7</v>
      </c>
      <c r="I55" s="57">
        <f t="shared" si="0"/>
        <v>81.28</v>
      </c>
      <c r="J55" s="57">
        <f t="shared" si="1"/>
        <v>81.28</v>
      </c>
      <c r="K55" s="58">
        <v>5927.08</v>
      </c>
      <c r="L55" s="59">
        <f t="shared" si="2"/>
        <v>0.345254324220358</v>
      </c>
      <c r="M55" s="57">
        <f t="shared" si="3"/>
        <v>81.02</v>
      </c>
      <c r="N55" s="56">
        <f t="shared" si="4"/>
        <v>81.02</v>
      </c>
      <c r="O55" s="26" t="s">
        <v>69</v>
      </c>
      <c r="P55" s="63" t="s">
        <v>70</v>
      </c>
      <c r="Q55" s="63" t="s">
        <v>70</v>
      </c>
      <c r="R55" s="56"/>
      <c r="S55" s="57">
        <f t="shared" si="5"/>
        <v>0.8115</v>
      </c>
      <c r="T55" s="56" t="str">
        <f t="shared" si="6"/>
        <v>是</v>
      </c>
      <c r="U55" s="69">
        <v>498</v>
      </c>
      <c r="V55" s="70">
        <v>1</v>
      </c>
      <c r="W55" s="69">
        <v>1</v>
      </c>
      <c r="X55" s="70">
        <f t="shared" si="7"/>
        <v>161.5</v>
      </c>
      <c r="Y55" s="77" t="e">
        <f>VLOOKUP(C55,#REF!,9,FALSE)</f>
        <v>#REF!</v>
      </c>
      <c r="Z55" s="77" t="e">
        <f>VLOOKUP($C55,#REF!,3,FALSE)</f>
        <v>#REF!</v>
      </c>
      <c r="AA55" s="78" t="e">
        <f>VLOOKUP($C55,#REF!,4,FALSE)*0.8</f>
        <v>#REF!</v>
      </c>
      <c r="AB55" s="78" t="e">
        <f>VLOOKUP($C55,#REF!,5,FALSE)</f>
        <v>#REF!</v>
      </c>
      <c r="AC55" s="86" t="e">
        <f>VLOOKUP($C55,#REF!,6,FALSE)</f>
        <v>#REF!</v>
      </c>
      <c r="AD55" s="17">
        <v>0.4556</v>
      </c>
      <c r="AE55" s="19" t="e">
        <f t="shared" si="16"/>
        <v>#REF!</v>
      </c>
      <c r="AF55" s="77" t="e">
        <f t="shared" si="9"/>
        <v>#REF!</v>
      </c>
      <c r="AG55" s="77"/>
      <c r="AH55" s="77"/>
      <c r="AI55" s="77"/>
      <c r="AJ55" s="56" t="e">
        <f t="shared" si="10"/>
        <v>#REF!</v>
      </c>
      <c r="AK55" s="69"/>
      <c r="AL55" s="69"/>
      <c r="AM55" s="95" t="s">
        <v>75</v>
      </c>
      <c r="AN55" s="95" t="s">
        <v>75</v>
      </c>
      <c r="AO55" s="94"/>
      <c r="AP55" s="95"/>
      <c r="AQ55" s="95"/>
      <c r="AR55" s="94">
        <f t="shared" si="11"/>
        <v>0</v>
      </c>
      <c r="AS55" s="97" t="e">
        <f t="shared" si="17"/>
        <v>#REF!</v>
      </c>
      <c r="AT55" s="2" t="e">
        <f t="shared" si="13"/>
        <v>#REF!</v>
      </c>
      <c r="AU55" s="2" t="e">
        <f t="shared" si="14"/>
        <v>#REF!</v>
      </c>
      <c r="AV55" s="2" t="e">
        <f t="shared" si="15"/>
        <v>#REF!</v>
      </c>
    </row>
    <row r="56" s="2" customFormat="1" ht="46" spans="1:48">
      <c r="A56" s="29">
        <v>54</v>
      </c>
      <c r="B56" s="27"/>
      <c r="C56" s="26" t="s">
        <v>221</v>
      </c>
      <c r="D56" s="27" t="s">
        <v>222</v>
      </c>
      <c r="E56" s="46" t="s">
        <v>223</v>
      </c>
      <c r="F56" s="45">
        <f>'[1]2021年度园区有效投入-技术改造'!$I55</f>
        <v>368.25</v>
      </c>
      <c r="G56" s="26" t="s">
        <v>86</v>
      </c>
      <c r="H56" s="27">
        <v>0.7</v>
      </c>
      <c r="I56" s="57">
        <f t="shared" si="0"/>
        <v>80.11</v>
      </c>
      <c r="J56" s="57">
        <f t="shared" si="1"/>
        <v>80.11</v>
      </c>
      <c r="K56" s="58">
        <v>4219.18</v>
      </c>
      <c r="L56" s="59">
        <f t="shared" si="2"/>
        <v>0.0872799927948085</v>
      </c>
      <c r="M56" s="57">
        <f t="shared" si="3"/>
        <v>80.25</v>
      </c>
      <c r="N56" s="56">
        <f t="shared" si="4"/>
        <v>80.25</v>
      </c>
      <c r="O56" s="26" t="s">
        <v>69</v>
      </c>
      <c r="P56" s="63" t="s">
        <v>70</v>
      </c>
      <c r="Q56" s="63" t="s">
        <v>70</v>
      </c>
      <c r="R56" s="56"/>
      <c r="S56" s="57">
        <f t="shared" si="5"/>
        <v>0.8018</v>
      </c>
      <c r="T56" s="56" t="str">
        <f t="shared" si="6"/>
        <v>否</v>
      </c>
      <c r="U56" s="69" t="s">
        <v>79</v>
      </c>
      <c r="V56" s="70">
        <v>1</v>
      </c>
      <c r="W56" s="69">
        <v>1</v>
      </c>
      <c r="X56" s="70">
        <f t="shared" si="7"/>
        <v>28.78</v>
      </c>
      <c r="Y56" s="77" t="e">
        <f>VLOOKUP(C56,#REF!,9,FALSE)</f>
        <v>#REF!</v>
      </c>
      <c r="Z56" s="77" t="e">
        <f>VLOOKUP($C56,#REF!,3,FALSE)</f>
        <v>#REF!</v>
      </c>
      <c r="AA56" s="78" t="e">
        <f>VLOOKUP($C56,#REF!,4,FALSE)*0.8</f>
        <v>#REF!</v>
      </c>
      <c r="AB56" s="78" t="e">
        <f>VLOOKUP($C56,#REF!,5,FALSE)</f>
        <v>#REF!</v>
      </c>
      <c r="AC56" s="86" t="e">
        <f>VLOOKUP($C56,#REF!,6,FALSE)</f>
        <v>#REF!</v>
      </c>
      <c r="AD56" s="17">
        <v>0.4556</v>
      </c>
      <c r="AE56" s="19" t="e">
        <f t="shared" si="16"/>
        <v>#REF!</v>
      </c>
      <c r="AF56" s="77" t="e">
        <f t="shared" si="9"/>
        <v>#REF!</v>
      </c>
      <c r="AG56" s="77"/>
      <c r="AH56" s="77"/>
      <c r="AI56" s="77"/>
      <c r="AJ56" s="56" t="e">
        <f t="shared" si="10"/>
        <v>#REF!</v>
      </c>
      <c r="AK56" s="69"/>
      <c r="AL56" s="69"/>
      <c r="AM56" s="95" t="s">
        <v>75</v>
      </c>
      <c r="AN56" s="95" t="s">
        <v>75</v>
      </c>
      <c r="AO56" s="94"/>
      <c r="AP56" s="95"/>
      <c r="AQ56" s="95"/>
      <c r="AR56" s="94">
        <f t="shared" si="11"/>
        <v>0</v>
      </c>
      <c r="AS56" s="97" t="e">
        <f t="shared" si="17"/>
        <v>#REF!</v>
      </c>
      <c r="AT56" s="2" t="e">
        <f t="shared" si="13"/>
        <v>#REF!</v>
      </c>
      <c r="AU56" s="2" t="e">
        <f t="shared" si="14"/>
        <v>#REF!</v>
      </c>
      <c r="AV56" s="2" t="e">
        <f t="shared" si="15"/>
        <v>#REF!</v>
      </c>
    </row>
    <row r="57" s="2" customFormat="1" ht="61" spans="1:48">
      <c r="A57" s="29">
        <v>55</v>
      </c>
      <c r="B57" s="27"/>
      <c r="C57" s="26" t="s">
        <v>224</v>
      </c>
      <c r="D57" s="27" t="s">
        <v>225</v>
      </c>
      <c r="E57" s="46" t="s">
        <v>226</v>
      </c>
      <c r="F57" s="45">
        <f>'[1]2021年度园区有效投入-技术改造'!$I56</f>
        <v>230.99</v>
      </c>
      <c r="G57" s="26" t="s">
        <v>86</v>
      </c>
      <c r="H57" s="27">
        <v>0.7</v>
      </c>
      <c r="I57" s="57">
        <f t="shared" si="0"/>
        <v>80.02</v>
      </c>
      <c r="J57" s="57">
        <f t="shared" si="1"/>
        <v>80.02</v>
      </c>
      <c r="K57" s="58">
        <v>2320.84</v>
      </c>
      <c r="L57" s="59">
        <f t="shared" si="2"/>
        <v>0.0995286189483118</v>
      </c>
      <c r="M57" s="57">
        <f t="shared" si="3"/>
        <v>80.29</v>
      </c>
      <c r="N57" s="56">
        <f t="shared" si="4"/>
        <v>80.29</v>
      </c>
      <c r="O57" s="26" t="s">
        <v>69</v>
      </c>
      <c r="P57" s="63" t="s">
        <v>70</v>
      </c>
      <c r="Q57" s="63" t="s">
        <v>70</v>
      </c>
      <c r="R57" s="56"/>
      <c r="S57" s="57">
        <f t="shared" si="5"/>
        <v>0.8016</v>
      </c>
      <c r="T57" s="56" t="str">
        <f t="shared" si="6"/>
        <v>否</v>
      </c>
      <c r="U57" s="69" t="s">
        <v>79</v>
      </c>
      <c r="V57" s="70">
        <v>1</v>
      </c>
      <c r="W57" s="69">
        <v>1</v>
      </c>
      <c r="X57" s="70">
        <f t="shared" si="7"/>
        <v>18.05</v>
      </c>
      <c r="Y57" s="77"/>
      <c r="Z57" s="77"/>
      <c r="AA57" s="77"/>
      <c r="AB57" s="77"/>
      <c r="AC57" s="77"/>
      <c r="AD57" s="17">
        <v>0.4556</v>
      </c>
      <c r="AE57" s="19">
        <f t="shared" si="16"/>
        <v>0</v>
      </c>
      <c r="AF57" s="77">
        <f t="shared" si="9"/>
        <v>0</v>
      </c>
      <c r="AG57" s="77"/>
      <c r="AH57" s="77"/>
      <c r="AI57" s="77"/>
      <c r="AJ57" s="56">
        <f t="shared" si="10"/>
        <v>18.05</v>
      </c>
      <c r="AK57" s="69"/>
      <c r="AL57" s="69"/>
      <c r="AM57" s="95" t="s">
        <v>75</v>
      </c>
      <c r="AN57" s="95" t="s">
        <v>75</v>
      </c>
      <c r="AO57" s="94"/>
      <c r="AP57" s="95"/>
      <c r="AQ57" s="95"/>
      <c r="AR57" s="94">
        <f t="shared" si="11"/>
        <v>0</v>
      </c>
      <c r="AS57" s="97">
        <f t="shared" si="17"/>
        <v>18.05</v>
      </c>
      <c r="AT57" s="2">
        <f t="shared" si="13"/>
        <v>18.05</v>
      </c>
      <c r="AU57" s="2">
        <f t="shared" si="14"/>
        <v>18.05</v>
      </c>
      <c r="AV57" s="2">
        <f t="shared" si="15"/>
        <v>0</v>
      </c>
    </row>
    <row r="58" s="2" customFormat="1" ht="61" spans="1:48">
      <c r="A58" s="29">
        <v>56</v>
      </c>
      <c r="B58" s="27"/>
      <c r="C58" s="26" t="s">
        <v>227</v>
      </c>
      <c r="D58" s="27" t="s">
        <v>228</v>
      </c>
      <c r="E58" s="46" t="s">
        <v>229</v>
      </c>
      <c r="F58" s="45">
        <f>'[1]2021年度园区有效投入-技术改造'!$I57</f>
        <v>1138.41</v>
      </c>
      <c r="G58" s="26" t="s">
        <v>90</v>
      </c>
      <c r="H58" s="27">
        <v>0.6</v>
      </c>
      <c r="I58" s="57">
        <f t="shared" si="0"/>
        <v>80.65</v>
      </c>
      <c r="J58" s="57">
        <f t="shared" si="1"/>
        <v>80.65</v>
      </c>
      <c r="K58" s="58">
        <v>515.55</v>
      </c>
      <c r="L58" s="59">
        <f t="shared" si="2"/>
        <v>2.2081466395112</v>
      </c>
      <c r="M58" s="57">
        <f t="shared" si="3"/>
        <v>86.56</v>
      </c>
      <c r="N58" s="56">
        <f t="shared" si="4"/>
        <v>86.56</v>
      </c>
      <c r="O58" s="26" t="s">
        <v>69</v>
      </c>
      <c r="P58" s="63" t="s">
        <v>70</v>
      </c>
      <c r="Q58" s="63" t="s">
        <v>70</v>
      </c>
      <c r="R58" s="56"/>
      <c r="S58" s="57">
        <f t="shared" si="5"/>
        <v>0.8361</v>
      </c>
      <c r="T58" s="56" t="str">
        <f t="shared" si="6"/>
        <v>是</v>
      </c>
      <c r="U58" s="69">
        <v>1500</v>
      </c>
      <c r="V58" s="70">
        <v>1</v>
      </c>
      <c r="W58" s="69">
        <v>1</v>
      </c>
      <c r="X58" s="70">
        <f t="shared" si="7"/>
        <v>89.81</v>
      </c>
      <c r="Y58" s="77"/>
      <c r="Z58" s="77"/>
      <c r="AA58" s="77"/>
      <c r="AB58" s="77"/>
      <c r="AC58" s="77"/>
      <c r="AD58" s="17">
        <v>0.4556</v>
      </c>
      <c r="AE58" s="19">
        <f t="shared" si="16"/>
        <v>0</v>
      </c>
      <c r="AF58" s="77">
        <f t="shared" si="9"/>
        <v>0</v>
      </c>
      <c r="AG58" s="77"/>
      <c r="AH58" s="77"/>
      <c r="AI58" s="77"/>
      <c r="AJ58" s="56">
        <f t="shared" si="10"/>
        <v>89.81</v>
      </c>
      <c r="AK58" s="69"/>
      <c r="AL58" s="69"/>
      <c r="AM58" s="95" t="s">
        <v>75</v>
      </c>
      <c r="AN58" s="95" t="s">
        <v>75</v>
      </c>
      <c r="AO58" s="94"/>
      <c r="AP58" s="95"/>
      <c r="AQ58" s="95"/>
      <c r="AR58" s="94">
        <f t="shared" si="11"/>
        <v>0</v>
      </c>
      <c r="AS58" s="97">
        <f t="shared" si="17"/>
        <v>89.81</v>
      </c>
      <c r="AT58" s="2">
        <f t="shared" si="13"/>
        <v>89.81</v>
      </c>
      <c r="AU58" s="2">
        <f t="shared" si="14"/>
        <v>89.81</v>
      </c>
      <c r="AV58" s="2">
        <f t="shared" si="15"/>
        <v>0</v>
      </c>
    </row>
    <row r="59" s="2" customFormat="1" ht="46" spans="1:48">
      <c r="A59" s="29">
        <v>57</v>
      </c>
      <c r="B59" s="27"/>
      <c r="C59" s="26" t="s">
        <v>230</v>
      </c>
      <c r="D59" s="27" t="s">
        <v>231</v>
      </c>
      <c r="E59" s="46" t="s">
        <v>232</v>
      </c>
      <c r="F59" s="45">
        <f>'[1]2021年度园区有效投入-技术改造'!$I58</f>
        <v>1280.9</v>
      </c>
      <c r="G59" s="26" t="s">
        <v>62</v>
      </c>
      <c r="H59" s="27">
        <v>0.8</v>
      </c>
      <c r="I59" s="57">
        <f t="shared" si="0"/>
        <v>80.75</v>
      </c>
      <c r="J59" s="57">
        <f t="shared" si="1"/>
        <v>80.75</v>
      </c>
      <c r="K59" s="58">
        <v>145257.48</v>
      </c>
      <c r="L59" s="59">
        <f t="shared" si="2"/>
        <v>0.00881813452911341</v>
      </c>
      <c r="M59" s="57">
        <f t="shared" si="3"/>
        <v>80.02</v>
      </c>
      <c r="N59" s="56">
        <f t="shared" si="4"/>
        <v>80.02</v>
      </c>
      <c r="O59" s="26" t="s">
        <v>69</v>
      </c>
      <c r="P59" s="63" t="s">
        <v>70</v>
      </c>
      <c r="Q59" s="63" t="s">
        <v>70</v>
      </c>
      <c r="R59" s="56"/>
      <c r="S59" s="57">
        <f t="shared" si="5"/>
        <v>0.8039</v>
      </c>
      <c r="T59" s="56" t="str">
        <f t="shared" si="6"/>
        <v>是</v>
      </c>
      <c r="U59" s="69" t="s">
        <v>79</v>
      </c>
      <c r="V59" s="70">
        <v>0.8</v>
      </c>
      <c r="W59" s="69">
        <v>1</v>
      </c>
      <c r="X59" s="70">
        <f t="shared" si="7"/>
        <v>82.3</v>
      </c>
      <c r="Y59" s="77"/>
      <c r="Z59" s="77"/>
      <c r="AA59" s="77"/>
      <c r="AB59" s="77"/>
      <c r="AC59" s="77"/>
      <c r="AD59" s="17">
        <v>0.4556</v>
      </c>
      <c r="AE59" s="19">
        <f t="shared" si="16"/>
        <v>0</v>
      </c>
      <c r="AF59" s="77">
        <f t="shared" si="9"/>
        <v>0</v>
      </c>
      <c r="AG59" s="77"/>
      <c r="AH59" s="77"/>
      <c r="AI59" s="77"/>
      <c r="AJ59" s="56">
        <f t="shared" si="10"/>
        <v>82.3</v>
      </c>
      <c r="AK59" s="69"/>
      <c r="AL59" s="69"/>
      <c r="AM59" s="95" t="s">
        <v>75</v>
      </c>
      <c r="AN59" s="95" t="s">
        <v>75</v>
      </c>
      <c r="AO59" s="94"/>
      <c r="AP59" s="95"/>
      <c r="AQ59" s="95"/>
      <c r="AR59" s="94">
        <f t="shared" si="11"/>
        <v>0</v>
      </c>
      <c r="AS59" s="97">
        <f t="shared" si="17"/>
        <v>82.3</v>
      </c>
      <c r="AT59" s="2">
        <f t="shared" si="13"/>
        <v>82.3</v>
      </c>
      <c r="AU59" s="2">
        <f t="shared" si="14"/>
        <v>82.3</v>
      </c>
      <c r="AV59" s="2">
        <f t="shared" si="15"/>
        <v>0</v>
      </c>
    </row>
    <row r="60" s="2" customFormat="1" ht="61" spans="1:48">
      <c r="A60" s="29">
        <v>58</v>
      </c>
      <c r="B60" s="27"/>
      <c r="C60" s="26" t="s">
        <v>233</v>
      </c>
      <c r="D60" s="27" t="s">
        <v>234</v>
      </c>
      <c r="E60" s="46" t="s">
        <v>235</v>
      </c>
      <c r="F60" s="45">
        <f>'[1]2021年度园区有效投入-技术改造'!$I59</f>
        <v>749.91</v>
      </c>
      <c r="G60" s="26" t="s">
        <v>86</v>
      </c>
      <c r="H60" s="27">
        <v>0.7</v>
      </c>
      <c r="I60" s="57">
        <f t="shared" si="0"/>
        <v>80.38</v>
      </c>
      <c r="J60" s="57">
        <f t="shared" si="1"/>
        <v>80.38</v>
      </c>
      <c r="K60" s="58">
        <v>9709.49</v>
      </c>
      <c r="L60" s="59">
        <f t="shared" si="2"/>
        <v>0.077234746624179</v>
      </c>
      <c r="M60" s="57">
        <f t="shared" si="3"/>
        <v>80.22</v>
      </c>
      <c r="N60" s="56">
        <f t="shared" si="4"/>
        <v>80.22</v>
      </c>
      <c r="O60" s="26" t="s">
        <v>69</v>
      </c>
      <c r="P60" s="63" t="s">
        <v>70</v>
      </c>
      <c r="Q60" s="63" t="s">
        <v>70</v>
      </c>
      <c r="R60" s="56"/>
      <c r="S60" s="57">
        <f t="shared" si="5"/>
        <v>0.803</v>
      </c>
      <c r="T60" s="56" t="str">
        <f t="shared" si="6"/>
        <v>是</v>
      </c>
      <c r="U60" s="69">
        <v>327</v>
      </c>
      <c r="V60" s="70">
        <v>1</v>
      </c>
      <c r="W60" s="69">
        <v>1</v>
      </c>
      <c r="X60" s="70">
        <f t="shared" si="7"/>
        <v>58.67</v>
      </c>
      <c r="Y60" s="77"/>
      <c r="Z60" s="77"/>
      <c r="AA60" s="77"/>
      <c r="AB60" s="77"/>
      <c r="AC60" s="77"/>
      <c r="AD60" s="17">
        <v>0.4556</v>
      </c>
      <c r="AE60" s="19">
        <f t="shared" si="16"/>
        <v>0</v>
      </c>
      <c r="AF60" s="77">
        <f t="shared" si="9"/>
        <v>0</v>
      </c>
      <c r="AG60" s="77"/>
      <c r="AH60" s="77"/>
      <c r="AI60" s="77"/>
      <c r="AJ60" s="56">
        <f t="shared" si="10"/>
        <v>58.67</v>
      </c>
      <c r="AK60" s="69"/>
      <c r="AL60" s="69"/>
      <c r="AM60" s="95" t="s">
        <v>75</v>
      </c>
      <c r="AN60" s="95" t="s">
        <v>75</v>
      </c>
      <c r="AO60" s="94"/>
      <c r="AP60" s="95"/>
      <c r="AQ60" s="95"/>
      <c r="AR60" s="94">
        <f t="shared" si="11"/>
        <v>0</v>
      </c>
      <c r="AS60" s="97">
        <f t="shared" si="17"/>
        <v>58.67</v>
      </c>
      <c r="AT60" s="2">
        <f t="shared" si="13"/>
        <v>58.67</v>
      </c>
      <c r="AU60" s="2">
        <f t="shared" si="14"/>
        <v>58.67</v>
      </c>
      <c r="AV60" s="2">
        <f t="shared" si="15"/>
        <v>0</v>
      </c>
    </row>
    <row r="61" s="2" customFormat="1" ht="46" spans="1:48">
      <c r="A61" s="29">
        <v>59</v>
      </c>
      <c r="B61" s="27"/>
      <c r="C61" s="26" t="s">
        <v>236</v>
      </c>
      <c r="D61" s="27" t="s">
        <v>237</v>
      </c>
      <c r="E61" s="46" t="s">
        <v>238</v>
      </c>
      <c r="F61" s="45">
        <f>'[1]2021年度园区有效投入-技术改造'!$I60</f>
        <v>372.64</v>
      </c>
      <c r="G61" s="26" t="s">
        <v>86</v>
      </c>
      <c r="H61" s="27">
        <v>0.7</v>
      </c>
      <c r="I61" s="57">
        <f t="shared" si="0"/>
        <v>80.12</v>
      </c>
      <c r="J61" s="57">
        <f t="shared" si="1"/>
        <v>80.12</v>
      </c>
      <c r="K61" s="58">
        <v>1019.95</v>
      </c>
      <c r="L61" s="59">
        <f t="shared" si="2"/>
        <v>0.365351242707976</v>
      </c>
      <c r="M61" s="57">
        <f t="shared" si="3"/>
        <v>81.08</v>
      </c>
      <c r="N61" s="56">
        <f t="shared" si="4"/>
        <v>81.08</v>
      </c>
      <c r="O61" s="26" t="s">
        <v>69</v>
      </c>
      <c r="P61" s="63" t="s">
        <v>70</v>
      </c>
      <c r="Q61" s="63" t="s">
        <v>70</v>
      </c>
      <c r="R61" s="56"/>
      <c r="S61" s="57">
        <f t="shared" si="5"/>
        <v>0.806</v>
      </c>
      <c r="T61" s="56" t="str">
        <f t="shared" si="6"/>
        <v>否</v>
      </c>
      <c r="U61" s="69" t="s">
        <v>79</v>
      </c>
      <c r="V61" s="70">
        <v>1</v>
      </c>
      <c r="W61" s="69">
        <v>1</v>
      </c>
      <c r="X61" s="70">
        <f t="shared" si="7"/>
        <v>29.24</v>
      </c>
      <c r="Y61" s="77"/>
      <c r="Z61" s="77"/>
      <c r="AA61" s="77"/>
      <c r="AB61" s="77"/>
      <c r="AC61" s="77"/>
      <c r="AD61" s="17">
        <v>0.4556</v>
      </c>
      <c r="AE61" s="19">
        <f t="shared" si="16"/>
        <v>0</v>
      </c>
      <c r="AF61" s="77">
        <f t="shared" si="9"/>
        <v>0</v>
      </c>
      <c r="AG61" s="77"/>
      <c r="AH61" s="77"/>
      <c r="AI61" s="77"/>
      <c r="AJ61" s="56">
        <f t="shared" si="10"/>
        <v>29.24</v>
      </c>
      <c r="AK61" s="69"/>
      <c r="AL61" s="69"/>
      <c r="AM61" s="95" t="s">
        <v>75</v>
      </c>
      <c r="AN61" s="95" t="s">
        <v>75</v>
      </c>
      <c r="AO61" s="94"/>
      <c r="AP61" s="95"/>
      <c r="AQ61" s="95"/>
      <c r="AR61" s="94">
        <f t="shared" si="11"/>
        <v>0</v>
      </c>
      <c r="AS61" s="97">
        <f t="shared" si="17"/>
        <v>29.24</v>
      </c>
      <c r="AT61" s="2">
        <f t="shared" si="13"/>
        <v>29.24</v>
      </c>
      <c r="AU61" s="2">
        <f t="shared" si="14"/>
        <v>29.24</v>
      </c>
      <c r="AV61" s="2">
        <f t="shared" si="15"/>
        <v>0</v>
      </c>
    </row>
    <row r="62" s="2" customFormat="1" ht="46" spans="1:48">
      <c r="A62" s="29">
        <v>60</v>
      </c>
      <c r="B62" s="27"/>
      <c r="C62" s="26" t="s">
        <v>239</v>
      </c>
      <c r="D62" s="27" t="s">
        <v>240</v>
      </c>
      <c r="E62" s="46" t="s">
        <v>241</v>
      </c>
      <c r="F62" s="45">
        <f>'[1]2021年度园区有效投入-技术改造'!$I61</f>
        <v>575.3</v>
      </c>
      <c r="G62" s="26" t="s">
        <v>62</v>
      </c>
      <c r="H62" s="27">
        <v>0.8</v>
      </c>
      <c r="I62" s="57">
        <f t="shared" si="0"/>
        <v>80.26</v>
      </c>
      <c r="J62" s="57">
        <f t="shared" si="1"/>
        <v>80.26</v>
      </c>
      <c r="K62" s="58">
        <v>3445.59</v>
      </c>
      <c r="L62" s="59">
        <f t="shared" si="2"/>
        <v>0.16696705063574</v>
      </c>
      <c r="M62" s="57">
        <f t="shared" si="3"/>
        <v>80.49</v>
      </c>
      <c r="N62" s="56">
        <f t="shared" si="4"/>
        <v>80.49</v>
      </c>
      <c r="O62" s="26" t="s">
        <v>69</v>
      </c>
      <c r="P62" s="63" t="s">
        <v>70</v>
      </c>
      <c r="Q62" s="63" t="s">
        <v>70</v>
      </c>
      <c r="R62" s="56"/>
      <c r="S62" s="57">
        <f t="shared" si="5"/>
        <v>0.8038</v>
      </c>
      <c r="T62" s="56" t="str">
        <f t="shared" si="6"/>
        <v>是</v>
      </c>
      <c r="U62" s="69" t="s">
        <v>79</v>
      </c>
      <c r="V62" s="70">
        <v>0.8</v>
      </c>
      <c r="W62" s="69">
        <v>1</v>
      </c>
      <c r="X62" s="70">
        <f t="shared" si="7"/>
        <v>36.96</v>
      </c>
      <c r="Y62" s="77"/>
      <c r="Z62" s="77"/>
      <c r="AA62" s="77"/>
      <c r="AB62" s="77"/>
      <c r="AC62" s="77"/>
      <c r="AD62" s="17">
        <v>0.4556</v>
      </c>
      <c r="AE62" s="19">
        <f t="shared" si="16"/>
        <v>0</v>
      </c>
      <c r="AF62" s="77">
        <f t="shared" si="9"/>
        <v>0</v>
      </c>
      <c r="AG62" s="77"/>
      <c r="AH62" s="77"/>
      <c r="AI62" s="77"/>
      <c r="AJ62" s="56">
        <f t="shared" si="10"/>
        <v>36.96</v>
      </c>
      <c r="AK62" s="69"/>
      <c r="AL62" s="69"/>
      <c r="AM62" s="95" t="s">
        <v>75</v>
      </c>
      <c r="AN62" s="95" t="s">
        <v>75</v>
      </c>
      <c r="AO62" s="94"/>
      <c r="AP62" s="95"/>
      <c r="AQ62" s="95"/>
      <c r="AR62" s="94">
        <f t="shared" si="11"/>
        <v>0</v>
      </c>
      <c r="AS62" s="97">
        <f t="shared" si="17"/>
        <v>36.96</v>
      </c>
      <c r="AT62" s="2">
        <f t="shared" si="13"/>
        <v>36.96</v>
      </c>
      <c r="AU62" s="2">
        <f t="shared" si="14"/>
        <v>36.96</v>
      </c>
      <c r="AV62" s="2">
        <f t="shared" si="15"/>
        <v>0</v>
      </c>
    </row>
    <row r="63" s="2" customFormat="1" ht="46" spans="1:48">
      <c r="A63" s="29">
        <v>61</v>
      </c>
      <c r="B63" s="27"/>
      <c r="C63" s="26" t="s">
        <v>242</v>
      </c>
      <c r="D63" s="27" t="s">
        <v>243</v>
      </c>
      <c r="E63" s="46" t="s">
        <v>244</v>
      </c>
      <c r="F63" s="45">
        <f>'[1]2021年度园区有效投入-技术改造'!$I62</f>
        <v>260.63</v>
      </c>
      <c r="G63" s="26" t="s">
        <v>86</v>
      </c>
      <c r="H63" s="27">
        <v>0.7</v>
      </c>
      <c r="I63" s="57">
        <f t="shared" si="0"/>
        <v>80.04</v>
      </c>
      <c r="J63" s="57">
        <f t="shared" si="1"/>
        <v>80.04</v>
      </c>
      <c r="K63" s="58">
        <v>4400</v>
      </c>
      <c r="L63" s="59">
        <f t="shared" si="2"/>
        <v>0.0592340909090909</v>
      </c>
      <c r="M63" s="57">
        <f t="shared" si="3"/>
        <v>80.17</v>
      </c>
      <c r="N63" s="56">
        <f t="shared" si="4"/>
        <v>80.17</v>
      </c>
      <c r="O63" s="26" t="s">
        <v>69</v>
      </c>
      <c r="P63" s="63" t="s">
        <v>70</v>
      </c>
      <c r="Q63" s="63" t="s">
        <v>70</v>
      </c>
      <c r="R63" s="56"/>
      <c r="S63" s="57">
        <f t="shared" si="5"/>
        <v>0.8011</v>
      </c>
      <c r="T63" s="56" t="str">
        <f t="shared" si="6"/>
        <v>否</v>
      </c>
      <c r="U63" s="69">
        <v>2905</v>
      </c>
      <c r="V63" s="70">
        <v>1</v>
      </c>
      <c r="W63" s="69">
        <v>1</v>
      </c>
      <c r="X63" s="70">
        <f t="shared" si="7"/>
        <v>20.35</v>
      </c>
      <c r="Y63" s="77"/>
      <c r="Z63" s="77"/>
      <c r="AA63" s="77"/>
      <c r="AB63" s="77"/>
      <c r="AC63" s="77"/>
      <c r="AD63" s="17">
        <v>0.4556</v>
      </c>
      <c r="AE63" s="19">
        <f t="shared" si="16"/>
        <v>0</v>
      </c>
      <c r="AF63" s="77">
        <f t="shared" si="9"/>
        <v>0</v>
      </c>
      <c r="AG63" s="77"/>
      <c r="AH63" s="77"/>
      <c r="AI63" s="77"/>
      <c r="AJ63" s="56">
        <f t="shared" si="10"/>
        <v>20.35</v>
      </c>
      <c r="AK63" s="69"/>
      <c r="AL63" s="69"/>
      <c r="AM63" s="95">
        <v>106.4</v>
      </c>
      <c r="AN63" s="95" t="s">
        <v>75</v>
      </c>
      <c r="AO63" s="94"/>
      <c r="AP63" s="95"/>
      <c r="AQ63" s="95">
        <v>150</v>
      </c>
      <c r="AR63" s="94">
        <f t="shared" si="11"/>
        <v>256.4</v>
      </c>
      <c r="AS63" s="97">
        <f t="shared" si="17"/>
        <v>0</v>
      </c>
      <c r="AT63" s="2">
        <f t="shared" si="13"/>
        <v>20.35</v>
      </c>
      <c r="AU63" s="2">
        <f t="shared" si="14"/>
        <v>-236.05</v>
      </c>
      <c r="AV63" s="2">
        <f t="shared" si="15"/>
        <v>236.05</v>
      </c>
    </row>
    <row r="64" s="2" customFormat="1" ht="46" spans="1:48">
      <c r="A64" s="29">
        <v>62</v>
      </c>
      <c r="B64" s="27"/>
      <c r="C64" s="26" t="s">
        <v>245</v>
      </c>
      <c r="D64" s="27" t="s">
        <v>246</v>
      </c>
      <c r="E64" s="46" t="s">
        <v>247</v>
      </c>
      <c r="F64" s="45">
        <f>'[1]2021年度园区有效投入-技术改造'!$I63</f>
        <v>331.44</v>
      </c>
      <c r="G64" s="26" t="s">
        <v>86</v>
      </c>
      <c r="H64" s="27">
        <v>0.7</v>
      </c>
      <c r="I64" s="57">
        <f t="shared" si="0"/>
        <v>80.09</v>
      </c>
      <c r="J64" s="57">
        <f t="shared" si="1"/>
        <v>80.09</v>
      </c>
      <c r="K64" s="58">
        <v>364.64</v>
      </c>
      <c r="L64" s="59">
        <f t="shared" si="2"/>
        <v>0.90895129442738</v>
      </c>
      <c r="M64" s="57">
        <f t="shared" si="3"/>
        <v>82.7</v>
      </c>
      <c r="N64" s="56">
        <f t="shared" si="4"/>
        <v>82.7</v>
      </c>
      <c r="O64" s="26" t="s">
        <v>69</v>
      </c>
      <c r="P64" s="63" t="s">
        <v>70</v>
      </c>
      <c r="Q64" s="63" t="s">
        <v>70</v>
      </c>
      <c r="R64" s="56"/>
      <c r="S64" s="57">
        <f t="shared" si="5"/>
        <v>0.814</v>
      </c>
      <c r="T64" s="56" t="str">
        <f t="shared" si="6"/>
        <v>否</v>
      </c>
      <c r="U64" s="69">
        <v>800</v>
      </c>
      <c r="V64" s="70">
        <v>1</v>
      </c>
      <c r="W64" s="69">
        <v>1</v>
      </c>
      <c r="X64" s="70">
        <f t="shared" si="7"/>
        <v>26.22</v>
      </c>
      <c r="Y64" s="77"/>
      <c r="Z64" s="77"/>
      <c r="AA64" s="77"/>
      <c r="AB64" s="77"/>
      <c r="AC64" s="77"/>
      <c r="AD64" s="17">
        <v>0.4556</v>
      </c>
      <c r="AE64" s="19">
        <f t="shared" si="16"/>
        <v>0</v>
      </c>
      <c r="AF64" s="77">
        <f t="shared" si="9"/>
        <v>0</v>
      </c>
      <c r="AG64" s="77"/>
      <c r="AH64" s="77"/>
      <c r="AI64" s="77"/>
      <c r="AJ64" s="56">
        <f t="shared" si="10"/>
        <v>26.22</v>
      </c>
      <c r="AK64" s="69"/>
      <c r="AL64" s="69"/>
      <c r="AM64" s="95" t="s">
        <v>75</v>
      </c>
      <c r="AN64" s="95" t="s">
        <v>75</v>
      </c>
      <c r="AO64" s="94"/>
      <c r="AP64" s="95"/>
      <c r="AQ64" s="95"/>
      <c r="AR64" s="94">
        <f t="shared" si="11"/>
        <v>0</v>
      </c>
      <c r="AS64" s="97">
        <f t="shared" si="17"/>
        <v>26.22</v>
      </c>
      <c r="AT64" s="2">
        <f t="shared" si="13"/>
        <v>26.22</v>
      </c>
      <c r="AU64" s="2">
        <f t="shared" si="14"/>
        <v>26.22</v>
      </c>
      <c r="AV64" s="2">
        <f t="shared" si="15"/>
        <v>0</v>
      </c>
    </row>
    <row r="65" s="2" customFormat="1" ht="61" spans="1:48">
      <c r="A65" s="29">
        <v>63</v>
      </c>
      <c r="B65" s="27"/>
      <c r="C65" s="26" t="s">
        <v>248</v>
      </c>
      <c r="D65" s="27" t="s">
        <v>249</v>
      </c>
      <c r="E65" s="46" t="s">
        <v>250</v>
      </c>
      <c r="F65" s="45">
        <f>'[1]2021年度园区有效投入-技术改造'!$I64</f>
        <v>3163.41</v>
      </c>
      <c r="G65" s="26" t="s">
        <v>86</v>
      </c>
      <c r="H65" s="27">
        <v>0.7</v>
      </c>
      <c r="I65" s="57">
        <f t="shared" si="0"/>
        <v>82.05</v>
      </c>
      <c r="J65" s="57">
        <f t="shared" si="1"/>
        <v>82.05</v>
      </c>
      <c r="K65" s="58">
        <v>39368.79</v>
      </c>
      <c r="L65" s="59">
        <f t="shared" si="2"/>
        <v>0.0803532442830984</v>
      </c>
      <c r="M65" s="57">
        <f t="shared" si="3"/>
        <v>80.23</v>
      </c>
      <c r="N65" s="56">
        <f t="shared" si="4"/>
        <v>80.23</v>
      </c>
      <c r="O65" s="26" t="s">
        <v>69</v>
      </c>
      <c r="P65" s="63" t="s">
        <v>70</v>
      </c>
      <c r="Q65" s="63" t="s">
        <v>70</v>
      </c>
      <c r="R65" s="56"/>
      <c r="S65" s="57">
        <f t="shared" si="5"/>
        <v>0.8114</v>
      </c>
      <c r="T65" s="56" t="str">
        <f t="shared" si="6"/>
        <v>是</v>
      </c>
      <c r="U65" s="69">
        <v>3078</v>
      </c>
      <c r="V65" s="70">
        <v>1</v>
      </c>
      <c r="W65" s="69">
        <v>1</v>
      </c>
      <c r="X65" s="70">
        <f t="shared" si="7"/>
        <v>249.63</v>
      </c>
      <c r="Y65" s="77"/>
      <c r="Z65" s="77"/>
      <c r="AA65" s="77"/>
      <c r="AB65" s="77"/>
      <c r="AC65" s="77"/>
      <c r="AD65" s="17">
        <v>0.4556</v>
      </c>
      <c r="AE65" s="19">
        <f t="shared" si="16"/>
        <v>0</v>
      </c>
      <c r="AF65" s="77">
        <f t="shared" si="9"/>
        <v>0</v>
      </c>
      <c r="AG65" s="77"/>
      <c r="AH65" s="77"/>
      <c r="AI65" s="77"/>
      <c r="AJ65" s="56">
        <f t="shared" si="10"/>
        <v>249.63</v>
      </c>
      <c r="AK65" s="69"/>
      <c r="AL65" s="69"/>
      <c r="AM65" s="95" t="s">
        <v>75</v>
      </c>
      <c r="AN65" s="95" t="s">
        <v>75</v>
      </c>
      <c r="AO65" s="94"/>
      <c r="AP65" s="95"/>
      <c r="AQ65" s="95"/>
      <c r="AR65" s="94">
        <f t="shared" si="11"/>
        <v>0</v>
      </c>
      <c r="AS65" s="97">
        <f t="shared" si="17"/>
        <v>249.63</v>
      </c>
      <c r="AT65" s="2">
        <f t="shared" si="13"/>
        <v>249.63</v>
      </c>
      <c r="AU65" s="2">
        <f t="shared" si="14"/>
        <v>249.63</v>
      </c>
      <c r="AV65" s="2">
        <f t="shared" si="15"/>
        <v>0</v>
      </c>
    </row>
    <row r="66" s="2" customFormat="1" ht="46" spans="1:48">
      <c r="A66" s="29">
        <v>64</v>
      </c>
      <c r="B66" s="27"/>
      <c r="C66" s="26" t="s">
        <v>251</v>
      </c>
      <c r="D66" s="27" t="s">
        <v>252</v>
      </c>
      <c r="E66" s="46" t="s">
        <v>253</v>
      </c>
      <c r="F66" s="45">
        <f>'[1]2021年度园区有效投入-技术改造'!$I65</f>
        <v>559.54</v>
      </c>
      <c r="G66" s="26" t="s">
        <v>62</v>
      </c>
      <c r="H66" s="27">
        <v>0.8</v>
      </c>
      <c r="I66" s="57">
        <f t="shared" si="0"/>
        <v>80.25</v>
      </c>
      <c r="J66" s="57">
        <f t="shared" si="1"/>
        <v>80.25</v>
      </c>
      <c r="K66" s="58">
        <v>7836.81</v>
      </c>
      <c r="L66" s="59">
        <f t="shared" si="2"/>
        <v>0.0713989493173881</v>
      </c>
      <c r="M66" s="57">
        <f t="shared" si="3"/>
        <v>80.21</v>
      </c>
      <c r="N66" s="56">
        <f t="shared" si="4"/>
        <v>80.21</v>
      </c>
      <c r="O66" s="26" t="s">
        <v>69</v>
      </c>
      <c r="P66" s="63" t="s">
        <v>70</v>
      </c>
      <c r="Q66" s="63" t="s">
        <v>70</v>
      </c>
      <c r="R66" s="56"/>
      <c r="S66" s="57">
        <f t="shared" si="5"/>
        <v>0.8023</v>
      </c>
      <c r="T66" s="56" t="str">
        <f t="shared" si="6"/>
        <v>是</v>
      </c>
      <c r="U66" s="69">
        <v>1500</v>
      </c>
      <c r="V66" s="70">
        <v>1</v>
      </c>
      <c r="W66" s="69">
        <v>1</v>
      </c>
      <c r="X66" s="70">
        <f t="shared" si="7"/>
        <v>44.87</v>
      </c>
      <c r="Y66" s="77"/>
      <c r="Z66" s="77"/>
      <c r="AA66" s="77"/>
      <c r="AB66" s="77"/>
      <c r="AC66" s="77"/>
      <c r="AD66" s="17">
        <v>0.4556</v>
      </c>
      <c r="AE66" s="19">
        <f t="shared" si="16"/>
        <v>0</v>
      </c>
      <c r="AF66" s="77">
        <f t="shared" si="9"/>
        <v>0</v>
      </c>
      <c r="AG66" s="77"/>
      <c r="AH66" s="77"/>
      <c r="AI66" s="77"/>
      <c r="AJ66" s="56">
        <f t="shared" si="10"/>
        <v>44.87</v>
      </c>
      <c r="AK66" s="69"/>
      <c r="AL66" s="69"/>
      <c r="AM66" s="95" t="s">
        <v>75</v>
      </c>
      <c r="AN66" s="95" t="s">
        <v>75</v>
      </c>
      <c r="AO66" s="94"/>
      <c r="AP66" s="95"/>
      <c r="AQ66" s="95"/>
      <c r="AR66" s="94">
        <f t="shared" si="11"/>
        <v>0</v>
      </c>
      <c r="AS66" s="97">
        <f t="shared" si="17"/>
        <v>44.87</v>
      </c>
      <c r="AT66" s="2">
        <f t="shared" si="13"/>
        <v>44.87</v>
      </c>
      <c r="AU66" s="2">
        <f t="shared" si="14"/>
        <v>44.87</v>
      </c>
      <c r="AV66" s="2">
        <f t="shared" si="15"/>
        <v>0</v>
      </c>
    </row>
    <row r="67" s="2" customFormat="1" ht="61" spans="1:48">
      <c r="A67" s="29">
        <v>65</v>
      </c>
      <c r="B67" s="27"/>
      <c r="C67" s="26" t="s">
        <v>254</v>
      </c>
      <c r="D67" s="27" t="s">
        <v>255</v>
      </c>
      <c r="E67" s="46" t="s">
        <v>256</v>
      </c>
      <c r="F67" s="45">
        <f>'[1]2021年度园区有效投入-技术改造'!$I66</f>
        <v>1293.81</v>
      </c>
      <c r="G67" s="26" t="s">
        <v>62</v>
      </c>
      <c r="H67" s="27">
        <v>0.8</v>
      </c>
      <c r="I67" s="57">
        <f t="shared" si="0"/>
        <v>80.76</v>
      </c>
      <c r="J67" s="57">
        <f t="shared" si="1"/>
        <v>80.76</v>
      </c>
      <c r="K67" s="58">
        <v>6563.06</v>
      </c>
      <c r="L67" s="59">
        <f t="shared" si="2"/>
        <v>0.197135177798161</v>
      </c>
      <c r="M67" s="57">
        <f t="shared" si="3"/>
        <v>80.58</v>
      </c>
      <c r="N67" s="56">
        <f t="shared" si="4"/>
        <v>80.58</v>
      </c>
      <c r="O67" s="26" t="s">
        <v>69</v>
      </c>
      <c r="P67" s="63" t="s">
        <v>70</v>
      </c>
      <c r="Q67" s="63" t="s">
        <v>70</v>
      </c>
      <c r="R67" s="56"/>
      <c r="S67" s="57">
        <f t="shared" si="5"/>
        <v>0.8067</v>
      </c>
      <c r="T67" s="56" t="str">
        <f t="shared" si="6"/>
        <v>是</v>
      </c>
      <c r="U67" s="69" t="s">
        <v>79</v>
      </c>
      <c r="V67" s="70">
        <v>0.8</v>
      </c>
      <c r="W67" s="69">
        <v>1</v>
      </c>
      <c r="X67" s="70">
        <f t="shared" si="7"/>
        <v>83.36</v>
      </c>
      <c r="Y67" s="77" t="e">
        <f>VLOOKUP(C67,#REF!,9,FALSE)</f>
        <v>#REF!</v>
      </c>
      <c r="Z67" s="77" t="e">
        <f>VLOOKUP($C67,#REF!,3,FALSE)</f>
        <v>#REF!</v>
      </c>
      <c r="AA67" s="78" t="e">
        <f>VLOOKUP($C67,#REF!,4,FALSE)*0.8</f>
        <v>#REF!</v>
      </c>
      <c r="AB67" s="78" t="e">
        <f>VLOOKUP($C67,#REF!,5,FALSE)</f>
        <v>#REF!</v>
      </c>
      <c r="AC67" s="86" t="e">
        <f>VLOOKUP($C67,#REF!,6,FALSE)</f>
        <v>#REF!</v>
      </c>
      <c r="AD67" s="17">
        <v>0.4556</v>
      </c>
      <c r="AE67" s="19" t="e">
        <f t="shared" si="16"/>
        <v>#REF!</v>
      </c>
      <c r="AF67" s="77" t="e">
        <f t="shared" si="9"/>
        <v>#REF!</v>
      </c>
      <c r="AG67" s="77"/>
      <c r="AH67" s="77"/>
      <c r="AI67" s="77"/>
      <c r="AJ67" s="56" t="e">
        <f t="shared" si="10"/>
        <v>#REF!</v>
      </c>
      <c r="AK67" s="69"/>
      <c r="AL67" s="69"/>
      <c r="AM67" s="95" t="s">
        <v>75</v>
      </c>
      <c r="AN67" s="95" t="s">
        <v>75</v>
      </c>
      <c r="AO67" s="94"/>
      <c r="AP67" s="95"/>
      <c r="AQ67" s="95"/>
      <c r="AR67" s="94">
        <f t="shared" si="11"/>
        <v>0</v>
      </c>
      <c r="AS67" s="97" t="e">
        <f t="shared" si="17"/>
        <v>#REF!</v>
      </c>
      <c r="AT67" s="2" t="e">
        <f t="shared" si="13"/>
        <v>#REF!</v>
      </c>
      <c r="AU67" s="2" t="e">
        <f t="shared" si="14"/>
        <v>#REF!</v>
      </c>
      <c r="AV67" s="2" t="e">
        <f t="shared" si="15"/>
        <v>#REF!</v>
      </c>
    </row>
    <row r="68" s="2" customFormat="1" ht="46" spans="1:48">
      <c r="A68" s="29">
        <v>66</v>
      </c>
      <c r="B68" s="27"/>
      <c r="C68" s="26" t="s">
        <v>257</v>
      </c>
      <c r="D68" s="27" t="s">
        <v>258</v>
      </c>
      <c r="E68" s="46" t="s">
        <v>259</v>
      </c>
      <c r="F68" s="45">
        <f>'[1]2021年度园区有效投入-技术改造'!$I67</f>
        <v>380.53</v>
      </c>
      <c r="G68" s="26" t="s">
        <v>62</v>
      </c>
      <c r="H68" s="27">
        <v>0.8</v>
      </c>
      <c r="I68" s="57">
        <f t="shared" si="0"/>
        <v>80.12</v>
      </c>
      <c r="J68" s="57">
        <f t="shared" si="1"/>
        <v>80.12</v>
      </c>
      <c r="K68" s="58">
        <v>7722.16</v>
      </c>
      <c r="L68" s="59">
        <f t="shared" si="2"/>
        <v>0.0492776632444808</v>
      </c>
      <c r="M68" s="57">
        <f t="shared" si="3"/>
        <v>80.14</v>
      </c>
      <c r="N68" s="56">
        <f t="shared" si="4"/>
        <v>80.14</v>
      </c>
      <c r="O68" s="26" t="s">
        <v>69</v>
      </c>
      <c r="P68" s="63" t="s">
        <v>70</v>
      </c>
      <c r="Q68" s="63" t="s">
        <v>70</v>
      </c>
      <c r="R68" s="56"/>
      <c r="S68" s="57">
        <f t="shared" si="5"/>
        <v>0.8013</v>
      </c>
      <c r="T68" s="56" t="str">
        <f t="shared" si="6"/>
        <v>否</v>
      </c>
      <c r="U68" s="69">
        <v>0</v>
      </c>
      <c r="V68" s="70">
        <v>1</v>
      </c>
      <c r="W68" s="69">
        <v>1</v>
      </c>
      <c r="X68" s="70">
        <f t="shared" si="7"/>
        <v>30.48</v>
      </c>
      <c r="Y68" s="77"/>
      <c r="Z68" s="77"/>
      <c r="AA68" s="77"/>
      <c r="AB68" s="77"/>
      <c r="AC68" s="77"/>
      <c r="AD68" s="17">
        <v>0.4556</v>
      </c>
      <c r="AE68" s="19">
        <f t="shared" si="16"/>
        <v>0</v>
      </c>
      <c r="AF68" s="77">
        <f t="shared" si="9"/>
        <v>0</v>
      </c>
      <c r="AG68" s="77"/>
      <c r="AH68" s="77"/>
      <c r="AI68" s="77"/>
      <c r="AJ68" s="56">
        <f t="shared" si="10"/>
        <v>30.48</v>
      </c>
      <c r="AK68" s="69"/>
      <c r="AL68" s="69"/>
      <c r="AM68" s="95" t="s">
        <v>75</v>
      </c>
      <c r="AN68" s="95" t="s">
        <v>75</v>
      </c>
      <c r="AO68" s="94"/>
      <c r="AP68" s="95"/>
      <c r="AQ68" s="95"/>
      <c r="AR68" s="94">
        <f t="shared" si="11"/>
        <v>0</v>
      </c>
      <c r="AS68" s="97">
        <f t="shared" si="17"/>
        <v>30.48</v>
      </c>
      <c r="AT68" s="2">
        <f t="shared" si="13"/>
        <v>30.48</v>
      </c>
      <c r="AU68" s="2">
        <f t="shared" si="14"/>
        <v>30.48</v>
      </c>
      <c r="AV68" s="2">
        <f t="shared" si="15"/>
        <v>0</v>
      </c>
    </row>
    <row r="69" s="2" customFormat="1" ht="46" spans="1:48">
      <c r="A69" s="29">
        <v>67</v>
      </c>
      <c r="B69" s="27"/>
      <c r="C69" s="26" t="s">
        <v>260</v>
      </c>
      <c r="D69" s="27" t="s">
        <v>261</v>
      </c>
      <c r="E69" s="46" t="s">
        <v>262</v>
      </c>
      <c r="F69" s="45">
        <f>'[1]2021年度园区有效投入-技术改造'!$I68</f>
        <v>548.98</v>
      </c>
      <c r="G69" s="26" t="s">
        <v>62</v>
      </c>
      <c r="H69" s="27">
        <v>0.8</v>
      </c>
      <c r="I69" s="57">
        <f t="shared" si="0"/>
        <v>80.24</v>
      </c>
      <c r="J69" s="57">
        <f t="shared" si="1"/>
        <v>80.24</v>
      </c>
      <c r="K69" s="58">
        <v>2358.47</v>
      </c>
      <c r="L69" s="59">
        <f t="shared" si="2"/>
        <v>0.232769549750474</v>
      </c>
      <c r="M69" s="57">
        <f t="shared" si="3"/>
        <v>80.69</v>
      </c>
      <c r="N69" s="56">
        <f t="shared" si="4"/>
        <v>80.69</v>
      </c>
      <c r="O69" s="26" t="s">
        <v>69</v>
      </c>
      <c r="P69" s="63" t="s">
        <v>70</v>
      </c>
      <c r="Q69" s="63" t="s">
        <v>70</v>
      </c>
      <c r="R69" s="56"/>
      <c r="S69" s="57">
        <f t="shared" si="5"/>
        <v>0.8047</v>
      </c>
      <c r="T69" s="56" t="str">
        <f t="shared" si="6"/>
        <v>是</v>
      </c>
      <c r="U69" s="69">
        <v>605</v>
      </c>
      <c r="V69" s="70">
        <v>1</v>
      </c>
      <c r="W69" s="69">
        <v>1</v>
      </c>
      <c r="X69" s="70">
        <f t="shared" si="7"/>
        <v>44.12</v>
      </c>
      <c r="Y69" s="77" t="e">
        <f>VLOOKUP(C69,#REF!,9,FALSE)</f>
        <v>#REF!</v>
      </c>
      <c r="Z69" s="77" t="e">
        <f>VLOOKUP($C69,#REF!,3,FALSE)</f>
        <v>#REF!</v>
      </c>
      <c r="AA69" s="78" t="e">
        <f>VLOOKUP($C69,#REF!,4,FALSE)*0.8</f>
        <v>#REF!</v>
      </c>
      <c r="AB69" s="78" t="e">
        <f>VLOOKUP($C69,#REF!,5,FALSE)</f>
        <v>#REF!</v>
      </c>
      <c r="AC69" s="86" t="e">
        <f>VLOOKUP($C69,#REF!,6,FALSE)</f>
        <v>#REF!</v>
      </c>
      <c r="AD69" s="17">
        <v>0.4556</v>
      </c>
      <c r="AE69" s="19" t="e">
        <f t="shared" si="16"/>
        <v>#REF!</v>
      </c>
      <c r="AF69" s="77" t="e">
        <f t="shared" si="9"/>
        <v>#REF!</v>
      </c>
      <c r="AG69" s="77"/>
      <c r="AH69" s="77"/>
      <c r="AI69" s="77"/>
      <c r="AJ69" s="56" t="e">
        <f t="shared" si="10"/>
        <v>#REF!</v>
      </c>
      <c r="AK69" s="69"/>
      <c r="AL69" s="69"/>
      <c r="AM69" s="95" t="s">
        <v>75</v>
      </c>
      <c r="AN69" s="95" t="s">
        <v>75</v>
      </c>
      <c r="AO69" s="94"/>
      <c r="AP69" s="95"/>
      <c r="AQ69" s="95"/>
      <c r="AR69" s="94">
        <f t="shared" si="11"/>
        <v>0</v>
      </c>
      <c r="AS69" s="97" t="e">
        <f t="shared" si="17"/>
        <v>#REF!</v>
      </c>
      <c r="AT69" s="2" t="e">
        <f t="shared" si="13"/>
        <v>#REF!</v>
      </c>
      <c r="AU69" s="2" t="e">
        <f t="shared" si="14"/>
        <v>#REF!</v>
      </c>
      <c r="AV69" s="2" t="e">
        <f t="shared" si="15"/>
        <v>#REF!</v>
      </c>
    </row>
    <row r="70" s="2" customFormat="1" ht="31" spans="1:48">
      <c r="A70" s="29">
        <v>68</v>
      </c>
      <c r="B70" s="27"/>
      <c r="C70" s="26" t="s">
        <v>263</v>
      </c>
      <c r="D70" s="27" t="s">
        <v>264</v>
      </c>
      <c r="E70" s="46" t="s">
        <v>265</v>
      </c>
      <c r="F70" s="45">
        <f>'[1]2021年度园区有效投入-技术改造'!$I69</f>
        <v>227.4</v>
      </c>
      <c r="G70" s="26" t="s">
        <v>86</v>
      </c>
      <c r="H70" s="27">
        <v>0.7</v>
      </c>
      <c r="I70" s="57">
        <f t="shared" ref="I70:I133" si="18">ROUND(($F70*$F$162-F$161)/(F$160*$F$162-F$161)*100,2)</f>
        <v>80.02</v>
      </c>
      <c r="J70" s="57">
        <f t="shared" ref="J70:J133" si="19">I70</f>
        <v>80.02</v>
      </c>
      <c r="K70" s="58">
        <v>1571.35</v>
      </c>
      <c r="L70" s="59">
        <f t="shared" ref="L70:L133" si="20">IF(K70&gt;200,F70/K70,1)</f>
        <v>0.144716326725427</v>
      </c>
      <c r="M70" s="57">
        <f t="shared" ref="M70:M133" si="21">ROUND((L70*$L$162-$L$161)/($L$160*$L$162-$L$161)*100,2)</f>
        <v>80.42</v>
      </c>
      <c r="N70" s="56">
        <f t="shared" ref="N70:N133" si="22">M70</f>
        <v>80.42</v>
      </c>
      <c r="O70" s="26" t="s">
        <v>69</v>
      </c>
      <c r="P70" s="63" t="s">
        <v>70</v>
      </c>
      <c r="Q70" s="63" t="s">
        <v>70</v>
      </c>
      <c r="R70" s="56"/>
      <c r="S70" s="57">
        <f t="shared" ref="S70:S133" si="23">ROUND(J70*0.5+N70*0.5+R70,2)/100</f>
        <v>0.8022</v>
      </c>
      <c r="T70" s="56" t="str">
        <f t="shared" ref="T70:T133" si="24">IF(F70&gt;=500,"是","否")</f>
        <v>否</v>
      </c>
      <c r="U70" s="69" t="s">
        <v>79</v>
      </c>
      <c r="V70" s="70">
        <v>1</v>
      </c>
      <c r="W70" s="69">
        <v>1</v>
      </c>
      <c r="X70" s="70">
        <f t="shared" ref="X70:X133" si="25">ROUND(IF(F70*0.1*(H70*0.2+S70*0.8)*V70*W70&lt;1000,F70*0.1*(H70*0.2+S70*0.8)*V70*W70,1000),2)</f>
        <v>17.78</v>
      </c>
      <c r="Y70" s="77"/>
      <c r="Z70" s="77"/>
      <c r="AA70" s="77"/>
      <c r="AB70" s="77"/>
      <c r="AC70" s="77"/>
      <c r="AD70" s="17">
        <v>0.4556</v>
      </c>
      <c r="AE70" s="19">
        <f t="shared" si="16"/>
        <v>0</v>
      </c>
      <c r="AF70" s="77">
        <f t="shared" ref="AF70:AF133" si="26">ROUND(AD70*AE70,2)</f>
        <v>0</v>
      </c>
      <c r="AG70" s="77"/>
      <c r="AH70" s="77"/>
      <c r="AI70" s="77"/>
      <c r="AJ70" s="56">
        <f t="shared" ref="AJ70:AJ133" si="27">IF(X70&gt;(1000-AF70-AI70),X70,X70+AF70+AI70)</f>
        <v>17.78</v>
      </c>
      <c r="AK70" s="69"/>
      <c r="AL70" s="69"/>
      <c r="AM70" s="95" t="s">
        <v>75</v>
      </c>
      <c r="AN70" s="95" t="s">
        <v>75</v>
      </c>
      <c r="AO70" s="94"/>
      <c r="AP70" s="95"/>
      <c r="AQ70" s="95"/>
      <c r="AR70" s="94">
        <f t="shared" ref="AR70:AR133" si="28">SUM(AK70:AQ70)</f>
        <v>0</v>
      </c>
      <c r="AS70" s="97">
        <f t="shared" si="17"/>
        <v>17.78</v>
      </c>
      <c r="AT70" s="2">
        <f t="shared" ref="AT70:AT133" si="29">IF(X70&gt;(1000-AF70-AI70),999999,X70+AF70+AI70)</f>
        <v>17.78</v>
      </c>
      <c r="AU70" s="2">
        <f t="shared" ref="AU70:AU133" si="30">AJ70-AR70</f>
        <v>17.78</v>
      </c>
      <c r="AV70" s="2">
        <f t="shared" ref="AV70:AV133" si="31">AS70-AU70</f>
        <v>0</v>
      </c>
    </row>
    <row r="71" s="2" customFormat="1" ht="46" spans="1:48">
      <c r="A71" s="29">
        <v>69</v>
      </c>
      <c r="B71" s="27"/>
      <c r="C71" s="26" t="s">
        <v>266</v>
      </c>
      <c r="D71" s="27" t="s">
        <v>267</v>
      </c>
      <c r="E71" s="46" t="s">
        <v>268</v>
      </c>
      <c r="F71" s="45">
        <f>'[1]2021年度园区有效投入-技术改造'!$I70</f>
        <v>654.19</v>
      </c>
      <c r="G71" s="26" t="s">
        <v>86</v>
      </c>
      <c r="H71" s="27">
        <v>0.7</v>
      </c>
      <c r="I71" s="57">
        <f t="shared" si="18"/>
        <v>80.31</v>
      </c>
      <c r="J71" s="57">
        <f t="shared" si="19"/>
        <v>80.31</v>
      </c>
      <c r="K71" s="58">
        <v>654.19</v>
      </c>
      <c r="L71" s="59">
        <f t="shared" si="20"/>
        <v>1</v>
      </c>
      <c r="M71" s="57">
        <f t="shared" si="21"/>
        <v>82.97</v>
      </c>
      <c r="N71" s="56">
        <f t="shared" si="22"/>
        <v>82.97</v>
      </c>
      <c r="O71" s="26" t="s">
        <v>69</v>
      </c>
      <c r="P71" s="63" t="s">
        <v>70</v>
      </c>
      <c r="Q71" s="63" t="s">
        <v>70</v>
      </c>
      <c r="R71" s="56"/>
      <c r="S71" s="57">
        <f t="shared" si="23"/>
        <v>0.8164</v>
      </c>
      <c r="T71" s="56" t="str">
        <f t="shared" si="24"/>
        <v>是</v>
      </c>
      <c r="U71" s="69">
        <v>125</v>
      </c>
      <c r="V71" s="70">
        <v>1</v>
      </c>
      <c r="W71" s="69">
        <v>1</v>
      </c>
      <c r="X71" s="70">
        <f t="shared" si="25"/>
        <v>51.89</v>
      </c>
      <c r="Y71" s="77"/>
      <c r="Z71" s="77"/>
      <c r="AA71" s="77"/>
      <c r="AB71" s="77"/>
      <c r="AC71" s="77"/>
      <c r="AD71" s="17">
        <v>0.4556</v>
      </c>
      <c r="AE71" s="19">
        <f t="shared" si="16"/>
        <v>0</v>
      </c>
      <c r="AF71" s="77">
        <f t="shared" si="26"/>
        <v>0</v>
      </c>
      <c r="AG71" s="77"/>
      <c r="AH71" s="77"/>
      <c r="AI71" s="77"/>
      <c r="AJ71" s="56">
        <f t="shared" si="27"/>
        <v>51.89</v>
      </c>
      <c r="AK71" s="69"/>
      <c r="AL71" s="69"/>
      <c r="AM71" s="95" t="s">
        <v>75</v>
      </c>
      <c r="AN71" s="95" t="s">
        <v>75</v>
      </c>
      <c r="AO71" s="94"/>
      <c r="AP71" s="95"/>
      <c r="AQ71" s="95"/>
      <c r="AR71" s="94">
        <f t="shared" si="28"/>
        <v>0</v>
      </c>
      <c r="AS71" s="97">
        <f t="shared" si="17"/>
        <v>51.89</v>
      </c>
      <c r="AT71" s="2">
        <f t="shared" si="29"/>
        <v>51.89</v>
      </c>
      <c r="AU71" s="2">
        <f t="shared" si="30"/>
        <v>51.89</v>
      </c>
      <c r="AV71" s="2">
        <f t="shared" si="31"/>
        <v>0</v>
      </c>
    </row>
    <row r="72" s="2" customFormat="1" ht="31" spans="1:48">
      <c r="A72" s="29">
        <v>70</v>
      </c>
      <c r="B72" s="27"/>
      <c r="C72" s="26" t="s">
        <v>269</v>
      </c>
      <c r="D72" s="27" t="s">
        <v>270</v>
      </c>
      <c r="E72" s="46" t="s">
        <v>271</v>
      </c>
      <c r="F72" s="45">
        <f>'[1]2021年度园区有效投入-技术改造'!$I71</f>
        <v>2494.69</v>
      </c>
      <c r="G72" s="26" t="s">
        <v>86</v>
      </c>
      <c r="H72" s="27">
        <v>0.7</v>
      </c>
      <c r="I72" s="57">
        <f t="shared" si="18"/>
        <v>81.59</v>
      </c>
      <c r="J72" s="57">
        <f t="shared" si="19"/>
        <v>81.59</v>
      </c>
      <c r="K72" s="58">
        <v>27457.39</v>
      </c>
      <c r="L72" s="59">
        <f t="shared" si="20"/>
        <v>0.0908567784483522</v>
      </c>
      <c r="M72" s="57">
        <f t="shared" si="21"/>
        <v>80.26</v>
      </c>
      <c r="N72" s="56">
        <f t="shared" si="22"/>
        <v>80.26</v>
      </c>
      <c r="O72" s="26" t="s">
        <v>69</v>
      </c>
      <c r="P72" s="63" t="s">
        <v>70</v>
      </c>
      <c r="Q72" s="63" t="s">
        <v>70</v>
      </c>
      <c r="R72" s="56"/>
      <c r="S72" s="57">
        <f t="shared" si="23"/>
        <v>0.8093</v>
      </c>
      <c r="T72" s="56" t="str">
        <f t="shared" si="24"/>
        <v>是</v>
      </c>
      <c r="U72" s="69">
        <v>2275</v>
      </c>
      <c r="V72" s="70">
        <v>1</v>
      </c>
      <c r="W72" s="69">
        <v>1</v>
      </c>
      <c r="X72" s="70">
        <f t="shared" si="25"/>
        <v>196.44</v>
      </c>
      <c r="Y72" s="77"/>
      <c r="Z72" s="77"/>
      <c r="AA72" s="77"/>
      <c r="AB72" s="77"/>
      <c r="AC72" s="77"/>
      <c r="AD72" s="17">
        <v>0.4556</v>
      </c>
      <c r="AE72" s="19">
        <f t="shared" si="16"/>
        <v>0</v>
      </c>
      <c r="AF72" s="77">
        <f t="shared" si="26"/>
        <v>0</v>
      </c>
      <c r="AG72" s="77"/>
      <c r="AH72" s="77"/>
      <c r="AI72" s="77"/>
      <c r="AJ72" s="56">
        <f t="shared" si="27"/>
        <v>196.44</v>
      </c>
      <c r="AK72" s="69"/>
      <c r="AL72" s="69"/>
      <c r="AM72" s="95" t="s">
        <v>75</v>
      </c>
      <c r="AN72" s="95" t="s">
        <v>75</v>
      </c>
      <c r="AO72" s="94"/>
      <c r="AP72" s="95"/>
      <c r="AQ72" s="95"/>
      <c r="AR72" s="94">
        <f t="shared" si="28"/>
        <v>0</v>
      </c>
      <c r="AS72" s="97">
        <f t="shared" si="17"/>
        <v>196.44</v>
      </c>
      <c r="AT72" s="2">
        <f t="shared" si="29"/>
        <v>196.44</v>
      </c>
      <c r="AU72" s="2">
        <f t="shared" si="30"/>
        <v>196.44</v>
      </c>
      <c r="AV72" s="2">
        <f t="shared" si="31"/>
        <v>0</v>
      </c>
    </row>
    <row r="73" s="2" customFormat="1" ht="61" spans="1:48">
      <c r="A73" s="29">
        <v>71</v>
      </c>
      <c r="B73" s="27"/>
      <c r="C73" s="26" t="s">
        <v>272</v>
      </c>
      <c r="D73" s="27" t="s">
        <v>273</v>
      </c>
      <c r="E73" s="46" t="s">
        <v>274</v>
      </c>
      <c r="F73" s="45">
        <f>'[1]2021年度园区有效投入-技术改造'!$I72</f>
        <v>654.79</v>
      </c>
      <c r="G73" s="26" t="s">
        <v>86</v>
      </c>
      <c r="H73" s="27">
        <v>0.7</v>
      </c>
      <c r="I73" s="57">
        <f t="shared" si="18"/>
        <v>80.31</v>
      </c>
      <c r="J73" s="57">
        <f t="shared" si="19"/>
        <v>80.31</v>
      </c>
      <c r="K73" s="58">
        <v>3891.5</v>
      </c>
      <c r="L73" s="59">
        <f t="shared" si="20"/>
        <v>0.168261595785687</v>
      </c>
      <c r="M73" s="57">
        <f t="shared" si="21"/>
        <v>80.49</v>
      </c>
      <c r="N73" s="56">
        <f t="shared" si="22"/>
        <v>80.49</v>
      </c>
      <c r="O73" s="26" t="s">
        <v>63</v>
      </c>
      <c r="P73" s="63">
        <v>2.8</v>
      </c>
      <c r="Q73" s="63" t="s">
        <v>64</v>
      </c>
      <c r="R73" s="56"/>
      <c r="S73" s="57">
        <f t="shared" si="23"/>
        <v>0.804</v>
      </c>
      <c r="T73" s="56" t="str">
        <f t="shared" si="24"/>
        <v>是</v>
      </c>
      <c r="U73" s="69">
        <v>422</v>
      </c>
      <c r="V73" s="70">
        <v>1</v>
      </c>
      <c r="W73" s="69">
        <v>1</v>
      </c>
      <c r="X73" s="70">
        <f t="shared" si="25"/>
        <v>51.28</v>
      </c>
      <c r="Y73" s="77"/>
      <c r="Z73" s="77"/>
      <c r="AA73" s="77"/>
      <c r="AB73" s="77"/>
      <c r="AC73" s="77"/>
      <c r="AD73" s="17">
        <v>0.4556</v>
      </c>
      <c r="AE73" s="19">
        <f t="shared" si="16"/>
        <v>0</v>
      </c>
      <c r="AF73" s="77">
        <f t="shared" si="26"/>
        <v>0</v>
      </c>
      <c r="AG73" s="77"/>
      <c r="AH73" s="77"/>
      <c r="AI73" s="77"/>
      <c r="AJ73" s="56">
        <f t="shared" si="27"/>
        <v>51.28</v>
      </c>
      <c r="AK73" s="69"/>
      <c r="AL73" s="69"/>
      <c r="AM73" s="95" t="s">
        <v>75</v>
      </c>
      <c r="AN73" s="95" t="s">
        <v>75</v>
      </c>
      <c r="AO73" s="94"/>
      <c r="AP73" s="95"/>
      <c r="AQ73" s="95"/>
      <c r="AR73" s="94">
        <f t="shared" si="28"/>
        <v>0</v>
      </c>
      <c r="AS73" s="97">
        <f t="shared" si="17"/>
        <v>51.28</v>
      </c>
      <c r="AT73" s="2">
        <f t="shared" si="29"/>
        <v>51.28</v>
      </c>
      <c r="AU73" s="2">
        <f t="shared" si="30"/>
        <v>51.28</v>
      </c>
      <c r="AV73" s="2">
        <f t="shared" si="31"/>
        <v>0</v>
      </c>
    </row>
    <row r="74" s="2" customFormat="1" ht="46" spans="1:48">
      <c r="A74" s="29">
        <v>72</v>
      </c>
      <c r="B74" s="27"/>
      <c r="C74" s="26" t="s">
        <v>275</v>
      </c>
      <c r="D74" s="27" t="s">
        <v>276</v>
      </c>
      <c r="E74" s="46" t="s">
        <v>277</v>
      </c>
      <c r="F74" s="45">
        <f>'[1]2021年度园区有效投入-技术改造'!$I73</f>
        <v>922.96</v>
      </c>
      <c r="G74" s="26" t="s">
        <v>86</v>
      </c>
      <c r="H74" s="27">
        <v>0.7</v>
      </c>
      <c r="I74" s="57">
        <f t="shared" si="18"/>
        <v>80.5</v>
      </c>
      <c r="J74" s="57">
        <f t="shared" si="19"/>
        <v>80.5</v>
      </c>
      <c r="K74" s="58">
        <v>633.11</v>
      </c>
      <c r="L74" s="59">
        <f t="shared" si="20"/>
        <v>1.45781933629227</v>
      </c>
      <c r="M74" s="57">
        <f t="shared" si="21"/>
        <v>84.33</v>
      </c>
      <c r="N74" s="56">
        <f t="shared" si="22"/>
        <v>84.33</v>
      </c>
      <c r="O74" s="26" t="s">
        <v>63</v>
      </c>
      <c r="P74" s="63">
        <v>11.5</v>
      </c>
      <c r="Q74" s="63" t="s">
        <v>64</v>
      </c>
      <c r="R74" s="56">
        <v>6</v>
      </c>
      <c r="S74" s="57">
        <f t="shared" si="23"/>
        <v>0.8842</v>
      </c>
      <c r="T74" s="56" t="str">
        <f t="shared" si="24"/>
        <v>是</v>
      </c>
      <c r="U74" s="69">
        <v>5056</v>
      </c>
      <c r="V74" s="70">
        <v>1</v>
      </c>
      <c r="W74" s="69">
        <v>1</v>
      </c>
      <c r="X74" s="70">
        <f t="shared" si="25"/>
        <v>78.21</v>
      </c>
      <c r="Y74" s="77"/>
      <c r="Z74" s="77"/>
      <c r="AA74" s="77"/>
      <c r="AB74" s="77"/>
      <c r="AC74" s="77"/>
      <c r="AD74" s="17">
        <v>0.4556</v>
      </c>
      <c r="AE74" s="19">
        <f t="shared" si="16"/>
        <v>0</v>
      </c>
      <c r="AF74" s="77">
        <f t="shared" si="26"/>
        <v>0</v>
      </c>
      <c r="AG74" s="77"/>
      <c r="AH74" s="77"/>
      <c r="AI74" s="77"/>
      <c r="AJ74" s="56">
        <f t="shared" si="27"/>
        <v>78.21</v>
      </c>
      <c r="AK74" s="69"/>
      <c r="AL74" s="69"/>
      <c r="AM74" s="95" t="s">
        <v>75</v>
      </c>
      <c r="AN74" s="95" t="s">
        <v>75</v>
      </c>
      <c r="AO74" s="94"/>
      <c r="AP74" s="95"/>
      <c r="AQ74" s="95"/>
      <c r="AR74" s="94">
        <f t="shared" si="28"/>
        <v>0</v>
      </c>
      <c r="AS74" s="97">
        <f t="shared" si="17"/>
        <v>78.21</v>
      </c>
      <c r="AT74" s="2">
        <f t="shared" si="29"/>
        <v>78.21</v>
      </c>
      <c r="AU74" s="2">
        <f t="shared" si="30"/>
        <v>78.21</v>
      </c>
      <c r="AV74" s="2">
        <f t="shared" si="31"/>
        <v>0</v>
      </c>
    </row>
    <row r="75" s="2" customFormat="1" ht="46" spans="1:48">
      <c r="A75" s="29">
        <v>73</v>
      </c>
      <c r="B75" s="27"/>
      <c r="C75" s="26" t="s">
        <v>278</v>
      </c>
      <c r="D75" s="27" t="s">
        <v>279</v>
      </c>
      <c r="E75" s="46" t="s">
        <v>280</v>
      </c>
      <c r="F75" s="45">
        <f>'[1]2021年度园区有效投入-技术改造'!$I74</f>
        <v>4260.35</v>
      </c>
      <c r="G75" s="26" t="s">
        <v>62</v>
      </c>
      <c r="H75" s="27">
        <v>0.8</v>
      </c>
      <c r="I75" s="57">
        <f t="shared" si="18"/>
        <v>82.81</v>
      </c>
      <c r="J75" s="57">
        <f t="shared" si="19"/>
        <v>82.81</v>
      </c>
      <c r="K75" s="58">
        <v>174670.62</v>
      </c>
      <c r="L75" s="59">
        <f t="shared" si="20"/>
        <v>0.0243907647433781</v>
      </c>
      <c r="M75" s="57">
        <f t="shared" si="21"/>
        <v>80.07</v>
      </c>
      <c r="N75" s="56">
        <f t="shared" si="22"/>
        <v>80.07</v>
      </c>
      <c r="O75" s="26" t="s">
        <v>69</v>
      </c>
      <c r="P75" s="63" t="s">
        <v>70</v>
      </c>
      <c r="Q75" s="63" t="s">
        <v>70</v>
      </c>
      <c r="R75" s="56"/>
      <c r="S75" s="57">
        <f t="shared" si="23"/>
        <v>0.8144</v>
      </c>
      <c r="T75" s="56" t="str">
        <f t="shared" si="24"/>
        <v>是</v>
      </c>
      <c r="U75" s="69">
        <v>6146</v>
      </c>
      <c r="V75" s="70">
        <v>1</v>
      </c>
      <c r="W75" s="69">
        <v>1</v>
      </c>
      <c r="X75" s="70">
        <f t="shared" si="25"/>
        <v>345.74</v>
      </c>
      <c r="Y75" s="77" t="e">
        <f>VLOOKUP(C75,#REF!,9,FALSE)</f>
        <v>#REF!</v>
      </c>
      <c r="Z75" s="77" t="e">
        <f>VLOOKUP($C75,#REF!,3,FALSE)</f>
        <v>#REF!</v>
      </c>
      <c r="AA75" s="78" t="e">
        <f>VLOOKUP($C75,#REF!,4,FALSE)*0.8</f>
        <v>#REF!</v>
      </c>
      <c r="AB75" s="78" t="e">
        <f>VLOOKUP($C75,#REF!,5,FALSE)</f>
        <v>#REF!</v>
      </c>
      <c r="AC75" s="86" t="e">
        <f>VLOOKUP($C75,#REF!,6,FALSE)</f>
        <v>#REF!</v>
      </c>
      <c r="AD75" s="17">
        <v>0.4556</v>
      </c>
      <c r="AE75" s="19" t="e">
        <f t="shared" si="16"/>
        <v>#REF!</v>
      </c>
      <c r="AF75" s="77" t="e">
        <f t="shared" si="26"/>
        <v>#REF!</v>
      </c>
      <c r="AG75" s="77"/>
      <c r="AH75" s="77"/>
      <c r="AI75" s="77"/>
      <c r="AJ75" s="56" t="e">
        <f t="shared" si="27"/>
        <v>#REF!</v>
      </c>
      <c r="AK75" s="69"/>
      <c r="AL75" s="69"/>
      <c r="AM75" s="95" t="s">
        <v>75</v>
      </c>
      <c r="AN75" s="95" t="s">
        <v>75</v>
      </c>
      <c r="AO75" s="94"/>
      <c r="AP75" s="95"/>
      <c r="AQ75" s="95"/>
      <c r="AR75" s="94">
        <f t="shared" si="28"/>
        <v>0</v>
      </c>
      <c r="AS75" s="97" t="e">
        <f t="shared" si="17"/>
        <v>#REF!</v>
      </c>
      <c r="AT75" s="2" t="e">
        <f t="shared" si="29"/>
        <v>#REF!</v>
      </c>
      <c r="AU75" s="2" t="e">
        <f t="shared" si="30"/>
        <v>#REF!</v>
      </c>
      <c r="AV75" s="2" t="e">
        <f t="shared" si="31"/>
        <v>#REF!</v>
      </c>
    </row>
    <row r="76" s="2" customFormat="1" ht="61" spans="1:48">
      <c r="A76" s="29">
        <v>74</v>
      </c>
      <c r="B76" s="27"/>
      <c r="C76" s="26" t="s">
        <v>281</v>
      </c>
      <c r="D76" s="27" t="s">
        <v>282</v>
      </c>
      <c r="E76" s="46" t="s">
        <v>283</v>
      </c>
      <c r="F76" s="45">
        <f>'[1]2021年度园区有效投入-技术改造'!$I75</f>
        <v>2403.47</v>
      </c>
      <c r="G76" s="26" t="s">
        <v>68</v>
      </c>
      <c r="H76" s="27">
        <v>1</v>
      </c>
      <c r="I76" s="57">
        <f t="shared" si="18"/>
        <v>81.53</v>
      </c>
      <c r="J76" s="57">
        <f t="shared" si="19"/>
        <v>81.53</v>
      </c>
      <c r="K76" s="58">
        <v>1317750.69</v>
      </c>
      <c r="L76" s="59">
        <f t="shared" si="20"/>
        <v>0.00182391860481591</v>
      </c>
      <c r="M76" s="57">
        <f t="shared" si="21"/>
        <v>80</v>
      </c>
      <c r="N76" s="56">
        <f t="shared" si="22"/>
        <v>80</v>
      </c>
      <c r="O76" s="26" t="s">
        <v>69</v>
      </c>
      <c r="P76" s="63" t="s">
        <v>70</v>
      </c>
      <c r="Q76" s="63" t="s">
        <v>70</v>
      </c>
      <c r="R76" s="56"/>
      <c r="S76" s="57">
        <f t="shared" si="23"/>
        <v>0.8077</v>
      </c>
      <c r="T76" s="56" t="str">
        <f t="shared" si="24"/>
        <v>是</v>
      </c>
      <c r="U76" s="69">
        <v>5819</v>
      </c>
      <c r="V76" s="70">
        <v>1</v>
      </c>
      <c r="W76" s="69">
        <v>1</v>
      </c>
      <c r="X76" s="70">
        <f t="shared" si="25"/>
        <v>203.37</v>
      </c>
      <c r="Y76" s="77" t="e">
        <f>VLOOKUP(C76,#REF!,9,FALSE)</f>
        <v>#REF!</v>
      </c>
      <c r="Z76" s="77" t="e">
        <f>VLOOKUP($C76,#REF!,3,FALSE)</f>
        <v>#REF!</v>
      </c>
      <c r="AA76" s="78" t="e">
        <f>VLOOKUP($C76,#REF!,4,FALSE)*0.8</f>
        <v>#REF!</v>
      </c>
      <c r="AB76" s="78" t="e">
        <f>VLOOKUP($C76,#REF!,5,FALSE)</f>
        <v>#REF!</v>
      </c>
      <c r="AC76" s="86" t="e">
        <f>VLOOKUP($C76,#REF!,6,FALSE)</f>
        <v>#REF!</v>
      </c>
      <c r="AD76" s="17">
        <v>0.4556</v>
      </c>
      <c r="AE76" s="19" t="e">
        <f t="shared" si="16"/>
        <v>#REF!</v>
      </c>
      <c r="AF76" s="77" t="e">
        <f t="shared" si="26"/>
        <v>#REF!</v>
      </c>
      <c r="AG76" s="77"/>
      <c r="AH76" s="77"/>
      <c r="AI76" s="77"/>
      <c r="AJ76" s="56" t="e">
        <f t="shared" si="27"/>
        <v>#REF!</v>
      </c>
      <c r="AK76" s="69"/>
      <c r="AL76" s="69"/>
      <c r="AM76" s="95">
        <v>246.4</v>
      </c>
      <c r="AN76" s="95" t="s">
        <v>75</v>
      </c>
      <c r="AO76" s="94"/>
      <c r="AP76" s="95"/>
      <c r="AQ76" s="95"/>
      <c r="AR76" s="94">
        <f t="shared" si="28"/>
        <v>246.4</v>
      </c>
      <c r="AS76" s="97" t="e">
        <f t="shared" si="17"/>
        <v>#REF!</v>
      </c>
      <c r="AT76" s="2" t="e">
        <f t="shared" si="29"/>
        <v>#REF!</v>
      </c>
      <c r="AU76" s="2" t="e">
        <f t="shared" si="30"/>
        <v>#REF!</v>
      </c>
      <c r="AV76" s="2" t="e">
        <f t="shared" si="31"/>
        <v>#REF!</v>
      </c>
    </row>
    <row r="77" s="2" customFormat="1" ht="61" spans="1:48">
      <c r="A77" s="29">
        <v>75</v>
      </c>
      <c r="B77" s="27"/>
      <c r="C77" s="26" t="s">
        <v>284</v>
      </c>
      <c r="D77" s="27" t="s">
        <v>285</v>
      </c>
      <c r="E77" s="46" t="s">
        <v>286</v>
      </c>
      <c r="F77" s="45">
        <f>'[1]2021年度园区有效投入-技术改造'!$I76</f>
        <v>1446.75</v>
      </c>
      <c r="G77" s="26" t="s">
        <v>62</v>
      </c>
      <c r="H77" s="27">
        <v>0.8</v>
      </c>
      <c r="I77" s="57">
        <f t="shared" si="18"/>
        <v>80.86</v>
      </c>
      <c r="J77" s="57">
        <f t="shared" si="19"/>
        <v>80.86</v>
      </c>
      <c r="K77" s="58">
        <v>68357.45</v>
      </c>
      <c r="L77" s="59">
        <f t="shared" si="20"/>
        <v>0.0211644817060906</v>
      </c>
      <c r="M77" s="57">
        <f t="shared" si="21"/>
        <v>80.06</v>
      </c>
      <c r="N77" s="56">
        <f t="shared" si="22"/>
        <v>80.06</v>
      </c>
      <c r="O77" s="26" t="s">
        <v>69</v>
      </c>
      <c r="P77" s="63" t="s">
        <v>70</v>
      </c>
      <c r="Q77" s="63" t="s">
        <v>70</v>
      </c>
      <c r="R77" s="56"/>
      <c r="S77" s="57">
        <f t="shared" si="23"/>
        <v>0.8046</v>
      </c>
      <c r="T77" s="56" t="str">
        <f t="shared" si="24"/>
        <v>是</v>
      </c>
      <c r="U77" s="69">
        <v>1000</v>
      </c>
      <c r="V77" s="70">
        <v>1</v>
      </c>
      <c r="W77" s="69">
        <v>1</v>
      </c>
      <c r="X77" s="70">
        <f t="shared" si="25"/>
        <v>116.27</v>
      </c>
      <c r="Y77" s="77"/>
      <c r="Z77" s="77"/>
      <c r="AA77" s="77"/>
      <c r="AB77" s="77"/>
      <c r="AC77" s="77"/>
      <c r="AD77" s="17">
        <v>0.4556</v>
      </c>
      <c r="AE77" s="19">
        <f t="shared" si="16"/>
        <v>0</v>
      </c>
      <c r="AF77" s="77">
        <f t="shared" si="26"/>
        <v>0</v>
      </c>
      <c r="AG77" s="77"/>
      <c r="AH77" s="77"/>
      <c r="AI77" s="77"/>
      <c r="AJ77" s="56">
        <f t="shared" si="27"/>
        <v>116.27</v>
      </c>
      <c r="AK77" s="69"/>
      <c r="AL77" s="69"/>
      <c r="AM77" s="95" t="s">
        <v>75</v>
      </c>
      <c r="AN77" s="95" t="s">
        <v>75</v>
      </c>
      <c r="AO77" s="94"/>
      <c r="AP77" s="95"/>
      <c r="AQ77" s="95"/>
      <c r="AR77" s="94">
        <f t="shared" si="28"/>
        <v>0</v>
      </c>
      <c r="AS77" s="97">
        <f t="shared" si="17"/>
        <v>116.27</v>
      </c>
      <c r="AT77" s="2">
        <f t="shared" si="29"/>
        <v>116.27</v>
      </c>
      <c r="AU77" s="2">
        <f t="shared" si="30"/>
        <v>116.27</v>
      </c>
      <c r="AV77" s="2">
        <f t="shared" si="31"/>
        <v>0</v>
      </c>
    </row>
    <row r="78" s="2" customFormat="1" ht="46" spans="1:48">
      <c r="A78" s="29">
        <v>76</v>
      </c>
      <c r="B78" s="27"/>
      <c r="C78" s="30" t="s">
        <v>287</v>
      </c>
      <c r="D78" s="27" t="s">
        <v>288</v>
      </c>
      <c r="E78" s="46" t="s">
        <v>289</v>
      </c>
      <c r="F78" s="45">
        <f>'[1]2021年度园区有效投入-技术改造'!$I77</f>
        <v>800.53</v>
      </c>
      <c r="G78" s="26" t="s">
        <v>62</v>
      </c>
      <c r="H78" s="27">
        <v>0.8</v>
      </c>
      <c r="I78" s="57">
        <f t="shared" si="18"/>
        <v>80.41</v>
      </c>
      <c r="J78" s="57">
        <f t="shared" si="19"/>
        <v>80.41</v>
      </c>
      <c r="K78" s="58">
        <v>294.69</v>
      </c>
      <c r="L78" s="59">
        <f t="shared" si="20"/>
        <v>2.71651566052462</v>
      </c>
      <c r="M78" s="57">
        <f t="shared" si="21"/>
        <v>88.07</v>
      </c>
      <c r="N78" s="56">
        <f t="shared" si="22"/>
        <v>88.07</v>
      </c>
      <c r="O78" s="26" t="s">
        <v>69</v>
      </c>
      <c r="P78" s="63" t="s">
        <v>70</v>
      </c>
      <c r="Q78" s="63" t="s">
        <v>70</v>
      </c>
      <c r="R78" s="56"/>
      <c r="S78" s="57">
        <f t="shared" si="23"/>
        <v>0.8424</v>
      </c>
      <c r="T78" s="56" t="str">
        <f t="shared" si="24"/>
        <v>是</v>
      </c>
      <c r="U78" s="69">
        <v>800</v>
      </c>
      <c r="V78" s="70">
        <v>1</v>
      </c>
      <c r="W78" s="69">
        <v>1</v>
      </c>
      <c r="X78" s="70">
        <f t="shared" si="25"/>
        <v>66.76</v>
      </c>
      <c r="Y78" s="77"/>
      <c r="Z78" s="77"/>
      <c r="AA78" s="77"/>
      <c r="AB78" s="77"/>
      <c r="AC78" s="77"/>
      <c r="AD78" s="17">
        <v>0.4556</v>
      </c>
      <c r="AE78" s="19">
        <f t="shared" si="16"/>
        <v>0</v>
      </c>
      <c r="AF78" s="77">
        <f t="shared" si="26"/>
        <v>0</v>
      </c>
      <c r="AG78" s="77"/>
      <c r="AH78" s="77"/>
      <c r="AI78" s="77"/>
      <c r="AJ78" s="56">
        <f t="shared" si="27"/>
        <v>66.76</v>
      </c>
      <c r="AK78" s="69"/>
      <c r="AL78" s="69"/>
      <c r="AM78" s="95" t="s">
        <v>75</v>
      </c>
      <c r="AN78" s="95" t="s">
        <v>75</v>
      </c>
      <c r="AO78" s="94"/>
      <c r="AP78" s="95"/>
      <c r="AQ78" s="95"/>
      <c r="AR78" s="94">
        <f t="shared" si="28"/>
        <v>0</v>
      </c>
      <c r="AS78" s="97">
        <f t="shared" si="17"/>
        <v>66.76</v>
      </c>
      <c r="AT78" s="2">
        <f t="shared" si="29"/>
        <v>66.76</v>
      </c>
      <c r="AU78" s="2">
        <f t="shared" si="30"/>
        <v>66.76</v>
      </c>
      <c r="AV78" s="2">
        <f t="shared" si="31"/>
        <v>0</v>
      </c>
    </row>
    <row r="79" s="2" customFormat="1" ht="46" spans="1:48">
      <c r="A79" s="29">
        <v>77</v>
      </c>
      <c r="B79" s="27"/>
      <c r="C79" s="26" t="s">
        <v>290</v>
      </c>
      <c r="D79" s="27" t="s">
        <v>291</v>
      </c>
      <c r="E79" s="46" t="s">
        <v>292</v>
      </c>
      <c r="F79" s="45">
        <f>'[1]2021年度园区有效投入-技术改造'!$I78</f>
        <v>1968.16</v>
      </c>
      <c r="G79" s="26" t="s">
        <v>86</v>
      </c>
      <c r="H79" s="27">
        <v>0.7</v>
      </c>
      <c r="I79" s="57">
        <f t="shared" si="18"/>
        <v>81.22</v>
      </c>
      <c r="J79" s="57">
        <f t="shared" si="19"/>
        <v>81.22</v>
      </c>
      <c r="K79" s="58">
        <v>2680.75</v>
      </c>
      <c r="L79" s="59">
        <f t="shared" si="20"/>
        <v>0.734182598153502</v>
      </c>
      <c r="M79" s="57">
        <f t="shared" si="21"/>
        <v>82.18</v>
      </c>
      <c r="N79" s="56">
        <f t="shared" si="22"/>
        <v>82.18</v>
      </c>
      <c r="O79" s="26" t="s">
        <v>69</v>
      </c>
      <c r="P79" s="63" t="s">
        <v>70</v>
      </c>
      <c r="Q79" s="63" t="s">
        <v>70</v>
      </c>
      <c r="R79" s="56"/>
      <c r="S79" s="57">
        <f t="shared" si="23"/>
        <v>0.817</v>
      </c>
      <c r="T79" s="56" t="str">
        <f t="shared" si="24"/>
        <v>是</v>
      </c>
      <c r="U79" s="69">
        <v>1500</v>
      </c>
      <c r="V79" s="70">
        <v>1</v>
      </c>
      <c r="W79" s="69">
        <v>1</v>
      </c>
      <c r="X79" s="70">
        <f t="shared" si="25"/>
        <v>156.19</v>
      </c>
      <c r="Y79" s="77"/>
      <c r="Z79" s="77"/>
      <c r="AA79" s="77"/>
      <c r="AB79" s="77"/>
      <c r="AC79" s="77"/>
      <c r="AD79" s="17">
        <v>0.4556</v>
      </c>
      <c r="AE79" s="19">
        <f t="shared" si="16"/>
        <v>0</v>
      </c>
      <c r="AF79" s="77">
        <f t="shared" si="26"/>
        <v>0</v>
      </c>
      <c r="AG79" s="77"/>
      <c r="AH79" s="77"/>
      <c r="AI79" s="77"/>
      <c r="AJ79" s="56">
        <f t="shared" si="27"/>
        <v>156.19</v>
      </c>
      <c r="AK79" s="69"/>
      <c r="AL79" s="69"/>
      <c r="AM79" s="95" t="s">
        <v>75</v>
      </c>
      <c r="AN79" s="95" t="s">
        <v>75</v>
      </c>
      <c r="AO79" s="94"/>
      <c r="AP79" s="95"/>
      <c r="AQ79" s="95"/>
      <c r="AR79" s="94">
        <f t="shared" si="28"/>
        <v>0</v>
      </c>
      <c r="AS79" s="97">
        <f t="shared" si="17"/>
        <v>156.19</v>
      </c>
      <c r="AT79" s="2">
        <f t="shared" si="29"/>
        <v>156.19</v>
      </c>
      <c r="AU79" s="2">
        <f t="shared" si="30"/>
        <v>156.19</v>
      </c>
      <c r="AV79" s="2">
        <f t="shared" si="31"/>
        <v>0</v>
      </c>
    </row>
    <row r="80" s="2" customFormat="1" ht="46" spans="1:48">
      <c r="A80" s="29">
        <v>78</v>
      </c>
      <c r="B80" s="27"/>
      <c r="C80" s="26" t="s">
        <v>293</v>
      </c>
      <c r="D80" s="27" t="s">
        <v>294</v>
      </c>
      <c r="E80" s="46" t="s">
        <v>295</v>
      </c>
      <c r="F80" s="45">
        <f>'[1]2021年度园区有效投入-技术改造'!$I79</f>
        <v>586.46</v>
      </c>
      <c r="G80" s="26" t="s">
        <v>86</v>
      </c>
      <c r="H80" s="27">
        <v>0.7</v>
      </c>
      <c r="I80" s="57">
        <f t="shared" si="18"/>
        <v>80.27</v>
      </c>
      <c r="J80" s="57">
        <f t="shared" si="19"/>
        <v>80.27</v>
      </c>
      <c r="K80" s="58">
        <v>287.69</v>
      </c>
      <c r="L80" s="59">
        <f t="shared" si="20"/>
        <v>2.0385136779172</v>
      </c>
      <c r="M80" s="57">
        <f t="shared" si="21"/>
        <v>86.05</v>
      </c>
      <c r="N80" s="56">
        <f t="shared" si="22"/>
        <v>86.05</v>
      </c>
      <c r="O80" s="26" t="s">
        <v>69</v>
      </c>
      <c r="P80" s="63" t="s">
        <v>70</v>
      </c>
      <c r="Q80" s="63" t="s">
        <v>70</v>
      </c>
      <c r="R80" s="56"/>
      <c r="S80" s="57">
        <f t="shared" si="23"/>
        <v>0.8316</v>
      </c>
      <c r="T80" s="56" t="str">
        <f t="shared" si="24"/>
        <v>是</v>
      </c>
      <c r="U80" s="69" t="s">
        <v>79</v>
      </c>
      <c r="V80" s="70">
        <v>0.8</v>
      </c>
      <c r="W80" s="69">
        <v>1</v>
      </c>
      <c r="X80" s="70">
        <f t="shared" si="25"/>
        <v>37.78</v>
      </c>
      <c r="Y80" s="77" t="e">
        <f>VLOOKUP(C80,#REF!,9,FALSE)</f>
        <v>#REF!</v>
      </c>
      <c r="Z80" s="77" t="e">
        <f>VLOOKUP($C80,#REF!,3,FALSE)</f>
        <v>#REF!</v>
      </c>
      <c r="AA80" s="78" t="e">
        <f>VLOOKUP($C80,#REF!,4,FALSE)*0.8</f>
        <v>#REF!</v>
      </c>
      <c r="AB80" s="78" t="e">
        <f>VLOOKUP($C80,#REF!,5,FALSE)</f>
        <v>#REF!</v>
      </c>
      <c r="AC80" s="86" t="e">
        <f>VLOOKUP($C80,#REF!,6,FALSE)</f>
        <v>#REF!</v>
      </c>
      <c r="AD80" s="17">
        <v>0.4556</v>
      </c>
      <c r="AE80" s="19" t="e">
        <f t="shared" si="16"/>
        <v>#REF!</v>
      </c>
      <c r="AF80" s="77" t="e">
        <f t="shared" si="26"/>
        <v>#REF!</v>
      </c>
      <c r="AG80" s="77"/>
      <c r="AH80" s="77"/>
      <c r="AI80" s="77"/>
      <c r="AJ80" s="56" t="e">
        <f t="shared" si="27"/>
        <v>#REF!</v>
      </c>
      <c r="AK80" s="69"/>
      <c r="AL80" s="69"/>
      <c r="AM80" s="95" t="s">
        <v>75</v>
      </c>
      <c r="AN80" s="95" t="s">
        <v>75</v>
      </c>
      <c r="AO80" s="94"/>
      <c r="AP80" s="95"/>
      <c r="AQ80" s="95"/>
      <c r="AR80" s="94">
        <f t="shared" si="28"/>
        <v>0</v>
      </c>
      <c r="AS80" s="97" t="e">
        <f t="shared" si="17"/>
        <v>#REF!</v>
      </c>
      <c r="AT80" s="2" t="e">
        <f t="shared" si="29"/>
        <v>#REF!</v>
      </c>
      <c r="AU80" s="2" t="e">
        <f t="shared" si="30"/>
        <v>#REF!</v>
      </c>
      <c r="AV80" s="2" t="e">
        <f t="shared" si="31"/>
        <v>#REF!</v>
      </c>
    </row>
    <row r="81" s="2" customFormat="1" ht="61" spans="1:48">
      <c r="A81" s="29">
        <v>79</v>
      </c>
      <c r="B81" s="27"/>
      <c r="C81" s="26" t="s">
        <v>296</v>
      </c>
      <c r="D81" s="27" t="s">
        <v>297</v>
      </c>
      <c r="E81" s="46" t="s">
        <v>298</v>
      </c>
      <c r="F81" s="45">
        <f>'[1]2021年度园区有效投入-技术改造'!$I80</f>
        <v>604.08</v>
      </c>
      <c r="G81" s="26" t="s">
        <v>62</v>
      </c>
      <c r="H81" s="27">
        <v>0.8</v>
      </c>
      <c r="I81" s="57">
        <f t="shared" si="18"/>
        <v>80.28</v>
      </c>
      <c r="J81" s="57">
        <f t="shared" si="19"/>
        <v>80.28</v>
      </c>
      <c r="K81" s="58">
        <v>7334.74</v>
      </c>
      <c r="L81" s="59">
        <f t="shared" si="20"/>
        <v>0.0823587475493337</v>
      </c>
      <c r="M81" s="57">
        <f t="shared" si="21"/>
        <v>80.24</v>
      </c>
      <c r="N81" s="56">
        <f t="shared" si="22"/>
        <v>80.24</v>
      </c>
      <c r="O81" s="26" t="s">
        <v>69</v>
      </c>
      <c r="P81" s="63" t="s">
        <v>70</v>
      </c>
      <c r="Q81" s="63" t="s">
        <v>70</v>
      </c>
      <c r="R81" s="56"/>
      <c r="S81" s="57">
        <f t="shared" si="23"/>
        <v>0.8026</v>
      </c>
      <c r="T81" s="56" t="str">
        <f t="shared" si="24"/>
        <v>是</v>
      </c>
      <c r="U81" s="69" t="s">
        <v>79</v>
      </c>
      <c r="V81" s="70">
        <v>0.8</v>
      </c>
      <c r="W81" s="69">
        <v>1</v>
      </c>
      <c r="X81" s="70">
        <f t="shared" si="25"/>
        <v>38.76</v>
      </c>
      <c r="Y81" s="77"/>
      <c r="Z81" s="77"/>
      <c r="AA81" s="77"/>
      <c r="AB81" s="77"/>
      <c r="AC81" s="77"/>
      <c r="AD81" s="17">
        <v>0.4556</v>
      </c>
      <c r="AE81" s="19">
        <f t="shared" ref="AE81:AE144" si="32">Y81*0.05*AC81</f>
        <v>0</v>
      </c>
      <c r="AF81" s="77">
        <f t="shared" si="26"/>
        <v>0</v>
      </c>
      <c r="AG81" s="77"/>
      <c r="AH81" s="77"/>
      <c r="AI81" s="77"/>
      <c r="AJ81" s="56">
        <f t="shared" si="27"/>
        <v>38.76</v>
      </c>
      <c r="AK81" s="69"/>
      <c r="AL81" s="69"/>
      <c r="AM81" s="95" t="s">
        <v>75</v>
      </c>
      <c r="AN81" s="95" t="s">
        <v>75</v>
      </c>
      <c r="AO81" s="94"/>
      <c r="AP81" s="95"/>
      <c r="AQ81" s="95"/>
      <c r="AR81" s="94">
        <f t="shared" si="28"/>
        <v>0</v>
      </c>
      <c r="AS81" s="97">
        <f t="shared" ref="AS81:AS144" si="33">IF(AR81&gt;=AJ81,0,X81+AF81+AI81-AR81)</f>
        <v>38.76</v>
      </c>
      <c r="AT81" s="2">
        <f t="shared" si="29"/>
        <v>38.76</v>
      </c>
      <c r="AU81" s="2">
        <f t="shared" si="30"/>
        <v>38.76</v>
      </c>
      <c r="AV81" s="2">
        <f t="shared" si="31"/>
        <v>0</v>
      </c>
    </row>
    <row r="82" s="2" customFormat="1" ht="61" spans="1:48">
      <c r="A82" s="29">
        <v>80</v>
      </c>
      <c r="B82" s="27"/>
      <c r="C82" s="26" t="s">
        <v>299</v>
      </c>
      <c r="D82" s="27" t="s">
        <v>300</v>
      </c>
      <c r="E82" s="46" t="s">
        <v>301</v>
      </c>
      <c r="F82" s="45">
        <f>'[1]2021年度园区有效投入-技术改造'!$I81</f>
        <v>1325.14</v>
      </c>
      <c r="G82" s="26" t="s">
        <v>86</v>
      </c>
      <c r="H82" s="27">
        <v>0.7</v>
      </c>
      <c r="I82" s="57">
        <f t="shared" si="18"/>
        <v>80.78</v>
      </c>
      <c r="J82" s="57">
        <f t="shared" si="19"/>
        <v>80.78</v>
      </c>
      <c r="K82" s="58">
        <v>2588.17</v>
      </c>
      <c r="L82" s="59">
        <f t="shared" si="20"/>
        <v>0.511998825424914</v>
      </c>
      <c r="M82" s="57">
        <f t="shared" si="21"/>
        <v>81.52</v>
      </c>
      <c r="N82" s="56">
        <f t="shared" si="22"/>
        <v>81.52</v>
      </c>
      <c r="O82" s="26" t="s">
        <v>69</v>
      </c>
      <c r="P82" s="63" t="s">
        <v>70</v>
      </c>
      <c r="Q82" s="63" t="s">
        <v>70</v>
      </c>
      <c r="R82" s="56"/>
      <c r="S82" s="57">
        <f t="shared" si="23"/>
        <v>0.8115</v>
      </c>
      <c r="T82" s="56" t="str">
        <f t="shared" si="24"/>
        <v>是</v>
      </c>
      <c r="U82" s="69" t="s">
        <v>79</v>
      </c>
      <c r="V82" s="70">
        <v>0.8</v>
      </c>
      <c r="W82" s="69">
        <v>1</v>
      </c>
      <c r="X82" s="70">
        <f t="shared" si="25"/>
        <v>83.66</v>
      </c>
      <c r="Y82" s="77"/>
      <c r="Z82" s="77"/>
      <c r="AA82" s="77"/>
      <c r="AB82" s="77"/>
      <c r="AC82" s="77"/>
      <c r="AD82" s="17">
        <v>0.4556</v>
      </c>
      <c r="AE82" s="19">
        <f t="shared" si="32"/>
        <v>0</v>
      </c>
      <c r="AF82" s="77">
        <f t="shared" si="26"/>
        <v>0</v>
      </c>
      <c r="AG82" s="77"/>
      <c r="AH82" s="77"/>
      <c r="AI82" s="77"/>
      <c r="AJ82" s="56">
        <f t="shared" si="27"/>
        <v>83.66</v>
      </c>
      <c r="AK82" s="69"/>
      <c r="AL82" s="69"/>
      <c r="AM82" s="95" t="s">
        <v>75</v>
      </c>
      <c r="AN82" s="95" t="s">
        <v>75</v>
      </c>
      <c r="AO82" s="94"/>
      <c r="AP82" s="95"/>
      <c r="AQ82" s="95"/>
      <c r="AR82" s="94">
        <f t="shared" si="28"/>
        <v>0</v>
      </c>
      <c r="AS82" s="97">
        <f t="shared" si="33"/>
        <v>83.66</v>
      </c>
      <c r="AT82" s="2">
        <f t="shared" si="29"/>
        <v>83.66</v>
      </c>
      <c r="AU82" s="2">
        <f t="shared" si="30"/>
        <v>83.66</v>
      </c>
      <c r="AV82" s="2">
        <f t="shared" si="31"/>
        <v>0</v>
      </c>
    </row>
    <row r="83" s="2" customFormat="1" ht="46" spans="1:48">
      <c r="A83" s="29">
        <v>81</v>
      </c>
      <c r="B83" s="27"/>
      <c r="C83" s="26" t="s">
        <v>302</v>
      </c>
      <c r="D83" s="27" t="s">
        <v>303</v>
      </c>
      <c r="E83" s="46" t="s">
        <v>304</v>
      </c>
      <c r="F83" s="45">
        <f>'[1]2021年度园区有效投入-技术改造'!$I82</f>
        <v>6798.1</v>
      </c>
      <c r="G83" s="26" t="s">
        <v>62</v>
      </c>
      <c r="H83" s="27">
        <v>0.8</v>
      </c>
      <c r="I83" s="57">
        <f t="shared" si="18"/>
        <v>84.57</v>
      </c>
      <c r="J83" s="57">
        <f t="shared" si="19"/>
        <v>84.57</v>
      </c>
      <c r="K83" s="58">
        <v>102392.34</v>
      </c>
      <c r="L83" s="59">
        <f t="shared" si="20"/>
        <v>0.0663926617948179</v>
      </c>
      <c r="M83" s="57">
        <f t="shared" si="21"/>
        <v>80.19</v>
      </c>
      <c r="N83" s="56">
        <f t="shared" si="22"/>
        <v>80.19</v>
      </c>
      <c r="O83" s="26" t="s">
        <v>69</v>
      </c>
      <c r="P83" s="63" t="s">
        <v>70</v>
      </c>
      <c r="Q83" s="63" t="s">
        <v>70</v>
      </c>
      <c r="R83" s="56"/>
      <c r="S83" s="57">
        <f t="shared" si="23"/>
        <v>0.8238</v>
      </c>
      <c r="T83" s="56" t="str">
        <f t="shared" si="24"/>
        <v>是</v>
      </c>
      <c r="U83" s="69" t="s">
        <v>79</v>
      </c>
      <c r="V83" s="70">
        <v>0.8</v>
      </c>
      <c r="W83" s="69">
        <v>1</v>
      </c>
      <c r="X83" s="70">
        <f t="shared" si="25"/>
        <v>445.43</v>
      </c>
      <c r="Y83" s="77"/>
      <c r="Z83" s="77"/>
      <c r="AA83" s="77"/>
      <c r="AB83" s="77"/>
      <c r="AC83" s="77"/>
      <c r="AD83" s="17">
        <v>0.4556</v>
      </c>
      <c r="AE83" s="19">
        <f t="shared" si="32"/>
        <v>0</v>
      </c>
      <c r="AF83" s="77">
        <f t="shared" si="26"/>
        <v>0</v>
      </c>
      <c r="AG83" s="77"/>
      <c r="AH83" s="77"/>
      <c r="AI83" s="77"/>
      <c r="AJ83" s="56">
        <f t="shared" si="27"/>
        <v>445.43</v>
      </c>
      <c r="AK83" s="69"/>
      <c r="AL83" s="69"/>
      <c r="AM83" s="95">
        <v>183.6</v>
      </c>
      <c r="AN83" s="95" t="s">
        <v>75</v>
      </c>
      <c r="AO83" s="94"/>
      <c r="AP83" s="95"/>
      <c r="AQ83" s="95"/>
      <c r="AR83" s="94">
        <f t="shared" si="28"/>
        <v>183.6</v>
      </c>
      <c r="AS83" s="97">
        <f t="shared" si="33"/>
        <v>261.83</v>
      </c>
      <c r="AT83" s="2">
        <f t="shared" si="29"/>
        <v>445.43</v>
      </c>
      <c r="AU83" s="2">
        <f t="shared" si="30"/>
        <v>261.83</v>
      </c>
      <c r="AV83" s="2">
        <f t="shared" si="31"/>
        <v>0</v>
      </c>
    </row>
    <row r="84" s="2" customFormat="1" ht="61" spans="1:48">
      <c r="A84" s="29">
        <v>82</v>
      </c>
      <c r="B84" s="27"/>
      <c r="C84" s="26" t="s">
        <v>305</v>
      </c>
      <c r="D84" s="27" t="s">
        <v>306</v>
      </c>
      <c r="E84" s="46" t="s">
        <v>307</v>
      </c>
      <c r="F84" s="45">
        <f>'[1]2021年度园区有效投入-技术改造'!$I83</f>
        <v>204.17</v>
      </c>
      <c r="G84" s="26" t="s">
        <v>86</v>
      </c>
      <c r="H84" s="27">
        <v>0.7</v>
      </c>
      <c r="I84" s="57">
        <f t="shared" si="18"/>
        <v>80</v>
      </c>
      <c r="J84" s="57">
        <f t="shared" si="19"/>
        <v>80</v>
      </c>
      <c r="K84" s="58">
        <v>840.63</v>
      </c>
      <c r="L84" s="59">
        <f t="shared" si="20"/>
        <v>0.242877365785185</v>
      </c>
      <c r="M84" s="57">
        <f t="shared" si="21"/>
        <v>80.72</v>
      </c>
      <c r="N84" s="56">
        <f t="shared" si="22"/>
        <v>80.72</v>
      </c>
      <c r="O84" s="26" t="s">
        <v>69</v>
      </c>
      <c r="P84" s="63" t="s">
        <v>70</v>
      </c>
      <c r="Q84" s="63" t="s">
        <v>70</v>
      </c>
      <c r="R84" s="56"/>
      <c r="S84" s="57">
        <f t="shared" si="23"/>
        <v>0.8036</v>
      </c>
      <c r="T84" s="56" t="str">
        <f t="shared" si="24"/>
        <v>否</v>
      </c>
      <c r="U84" s="69" t="s">
        <v>79</v>
      </c>
      <c r="V84" s="70">
        <v>1</v>
      </c>
      <c r="W84" s="69">
        <v>1</v>
      </c>
      <c r="X84" s="70">
        <f t="shared" si="25"/>
        <v>15.98</v>
      </c>
      <c r="Y84" s="77"/>
      <c r="Z84" s="77"/>
      <c r="AA84" s="77"/>
      <c r="AB84" s="77"/>
      <c r="AC84" s="77"/>
      <c r="AD84" s="17">
        <v>0.4556</v>
      </c>
      <c r="AE84" s="19">
        <f t="shared" si="32"/>
        <v>0</v>
      </c>
      <c r="AF84" s="77">
        <f t="shared" si="26"/>
        <v>0</v>
      </c>
      <c r="AG84" s="77"/>
      <c r="AH84" s="77"/>
      <c r="AI84" s="77"/>
      <c r="AJ84" s="56">
        <f t="shared" si="27"/>
        <v>15.98</v>
      </c>
      <c r="AK84" s="69"/>
      <c r="AL84" s="69"/>
      <c r="AM84" s="95" t="s">
        <v>75</v>
      </c>
      <c r="AN84" s="95" t="s">
        <v>75</v>
      </c>
      <c r="AO84" s="94"/>
      <c r="AP84" s="95"/>
      <c r="AQ84" s="95"/>
      <c r="AR84" s="94">
        <f t="shared" si="28"/>
        <v>0</v>
      </c>
      <c r="AS84" s="97">
        <f t="shared" si="33"/>
        <v>15.98</v>
      </c>
      <c r="AT84" s="2">
        <f t="shared" si="29"/>
        <v>15.98</v>
      </c>
      <c r="AU84" s="2">
        <f t="shared" si="30"/>
        <v>15.98</v>
      </c>
      <c r="AV84" s="2">
        <f t="shared" si="31"/>
        <v>0</v>
      </c>
    </row>
    <row r="85" s="2" customFormat="1" ht="46" spans="1:48">
      <c r="A85" s="29">
        <v>83</v>
      </c>
      <c r="B85" s="27"/>
      <c r="C85" s="26" t="s">
        <v>308</v>
      </c>
      <c r="D85" s="27" t="s">
        <v>309</v>
      </c>
      <c r="E85" s="46" t="s">
        <v>310</v>
      </c>
      <c r="F85" s="45">
        <f>'[1]2021年度园区有效投入-技术改造'!$I84</f>
        <v>609.28</v>
      </c>
      <c r="G85" s="26" t="s">
        <v>90</v>
      </c>
      <c r="H85" s="27">
        <v>0.6</v>
      </c>
      <c r="I85" s="57">
        <f t="shared" si="18"/>
        <v>80.28</v>
      </c>
      <c r="J85" s="57">
        <f t="shared" si="19"/>
        <v>80.28</v>
      </c>
      <c r="K85" s="58">
        <v>205.68</v>
      </c>
      <c r="L85" s="59">
        <f t="shared" si="20"/>
        <v>2.96227148969273</v>
      </c>
      <c r="M85" s="57">
        <f t="shared" si="21"/>
        <v>88.8</v>
      </c>
      <c r="N85" s="56">
        <f t="shared" si="22"/>
        <v>88.8</v>
      </c>
      <c r="O85" s="26" t="s">
        <v>69</v>
      </c>
      <c r="P85" s="63" t="s">
        <v>70</v>
      </c>
      <c r="Q85" s="63" t="s">
        <v>70</v>
      </c>
      <c r="R85" s="56"/>
      <c r="S85" s="57">
        <f t="shared" si="23"/>
        <v>0.8454</v>
      </c>
      <c r="T85" s="56" t="str">
        <f t="shared" si="24"/>
        <v>是</v>
      </c>
      <c r="U85" s="69">
        <v>976</v>
      </c>
      <c r="V85" s="70">
        <v>1</v>
      </c>
      <c r="W85" s="69">
        <v>1</v>
      </c>
      <c r="X85" s="70">
        <f t="shared" si="25"/>
        <v>48.52</v>
      </c>
      <c r="Y85" s="77"/>
      <c r="Z85" s="77"/>
      <c r="AA85" s="77"/>
      <c r="AB85" s="77"/>
      <c r="AC85" s="77"/>
      <c r="AD85" s="17">
        <v>0.4556</v>
      </c>
      <c r="AE85" s="19">
        <f t="shared" si="32"/>
        <v>0</v>
      </c>
      <c r="AF85" s="77">
        <f t="shared" si="26"/>
        <v>0</v>
      </c>
      <c r="AG85" s="77"/>
      <c r="AH85" s="77"/>
      <c r="AI85" s="77"/>
      <c r="AJ85" s="56">
        <f t="shared" si="27"/>
        <v>48.52</v>
      </c>
      <c r="AK85" s="69"/>
      <c r="AL85" s="69"/>
      <c r="AM85" s="95" t="s">
        <v>75</v>
      </c>
      <c r="AN85" s="95" t="s">
        <v>75</v>
      </c>
      <c r="AO85" s="94"/>
      <c r="AP85" s="95"/>
      <c r="AQ85" s="95"/>
      <c r="AR85" s="94">
        <f t="shared" si="28"/>
        <v>0</v>
      </c>
      <c r="AS85" s="97">
        <f t="shared" si="33"/>
        <v>48.52</v>
      </c>
      <c r="AT85" s="2">
        <f t="shared" si="29"/>
        <v>48.52</v>
      </c>
      <c r="AU85" s="2">
        <f t="shared" si="30"/>
        <v>48.52</v>
      </c>
      <c r="AV85" s="2">
        <f t="shared" si="31"/>
        <v>0</v>
      </c>
    </row>
    <row r="86" s="2" customFormat="1" ht="61" spans="1:48">
      <c r="A86" s="29">
        <v>84</v>
      </c>
      <c r="B86" s="27"/>
      <c r="C86" s="26" t="s">
        <v>311</v>
      </c>
      <c r="D86" s="27" t="s">
        <v>312</v>
      </c>
      <c r="E86" s="46" t="s">
        <v>313</v>
      </c>
      <c r="F86" s="45">
        <f>'[1]2021年度园区有效投入-技术改造'!$I85</f>
        <v>949.05</v>
      </c>
      <c r="G86" s="26" t="s">
        <v>62</v>
      </c>
      <c r="H86" s="27">
        <v>0.8</v>
      </c>
      <c r="I86" s="57">
        <f t="shared" si="18"/>
        <v>80.52</v>
      </c>
      <c r="J86" s="57">
        <f t="shared" si="19"/>
        <v>80.52</v>
      </c>
      <c r="K86" s="58">
        <v>3026.26</v>
      </c>
      <c r="L86" s="59">
        <f t="shared" si="20"/>
        <v>0.313604911673154</v>
      </c>
      <c r="M86" s="57">
        <f t="shared" si="21"/>
        <v>80.93</v>
      </c>
      <c r="N86" s="56">
        <f t="shared" si="22"/>
        <v>80.93</v>
      </c>
      <c r="O86" s="26" t="s">
        <v>69</v>
      </c>
      <c r="P86" s="63" t="s">
        <v>70</v>
      </c>
      <c r="Q86" s="63" t="s">
        <v>70</v>
      </c>
      <c r="R86" s="56"/>
      <c r="S86" s="57">
        <f t="shared" si="23"/>
        <v>0.8073</v>
      </c>
      <c r="T86" s="56" t="str">
        <f t="shared" si="24"/>
        <v>是</v>
      </c>
      <c r="U86" s="69">
        <v>1287</v>
      </c>
      <c r="V86" s="70">
        <v>1</v>
      </c>
      <c r="W86" s="69">
        <v>1</v>
      </c>
      <c r="X86" s="70">
        <f t="shared" si="25"/>
        <v>76.48</v>
      </c>
      <c r="Y86" s="77"/>
      <c r="Z86" s="77"/>
      <c r="AA86" s="77"/>
      <c r="AB86" s="77"/>
      <c r="AC86" s="77"/>
      <c r="AD86" s="17">
        <v>0.4556</v>
      </c>
      <c r="AE86" s="19">
        <f t="shared" si="32"/>
        <v>0</v>
      </c>
      <c r="AF86" s="77">
        <f t="shared" si="26"/>
        <v>0</v>
      </c>
      <c r="AG86" s="77"/>
      <c r="AH86" s="77"/>
      <c r="AI86" s="77"/>
      <c r="AJ86" s="56">
        <f t="shared" si="27"/>
        <v>76.48</v>
      </c>
      <c r="AK86" s="69"/>
      <c r="AL86" s="69"/>
      <c r="AM86" s="95" t="s">
        <v>75</v>
      </c>
      <c r="AN86" s="95" t="s">
        <v>75</v>
      </c>
      <c r="AO86" s="94"/>
      <c r="AP86" s="95"/>
      <c r="AQ86" s="95"/>
      <c r="AR86" s="94">
        <f t="shared" si="28"/>
        <v>0</v>
      </c>
      <c r="AS86" s="97">
        <f t="shared" si="33"/>
        <v>76.48</v>
      </c>
      <c r="AT86" s="2">
        <f t="shared" si="29"/>
        <v>76.48</v>
      </c>
      <c r="AU86" s="2">
        <f t="shared" si="30"/>
        <v>76.48</v>
      </c>
      <c r="AV86" s="2">
        <f t="shared" si="31"/>
        <v>0</v>
      </c>
    </row>
    <row r="87" s="2" customFormat="1" ht="46" spans="1:48">
      <c r="A87" s="29">
        <v>85</v>
      </c>
      <c r="B87" s="27"/>
      <c r="C87" s="26" t="s">
        <v>314</v>
      </c>
      <c r="D87" s="27" t="s">
        <v>315</v>
      </c>
      <c r="E87" s="46" t="s">
        <v>316</v>
      </c>
      <c r="F87" s="45">
        <f>'[1]2021年度园区有效投入-技术改造'!$I86</f>
        <v>719.35</v>
      </c>
      <c r="G87" s="26" t="s">
        <v>90</v>
      </c>
      <c r="H87" s="27">
        <v>0.6</v>
      </c>
      <c r="I87" s="57">
        <f t="shared" si="18"/>
        <v>80.36</v>
      </c>
      <c r="J87" s="57">
        <f t="shared" si="19"/>
        <v>80.36</v>
      </c>
      <c r="K87" s="58">
        <v>424.87</v>
      </c>
      <c r="L87" s="59">
        <f t="shared" si="20"/>
        <v>1.6931061265799</v>
      </c>
      <c r="M87" s="57">
        <f t="shared" si="21"/>
        <v>85.03</v>
      </c>
      <c r="N87" s="56">
        <f t="shared" si="22"/>
        <v>85.03</v>
      </c>
      <c r="O87" s="26" t="s">
        <v>69</v>
      </c>
      <c r="P87" s="63" t="s">
        <v>70</v>
      </c>
      <c r="Q87" s="63" t="s">
        <v>70</v>
      </c>
      <c r="R87" s="56"/>
      <c r="S87" s="57">
        <f t="shared" si="23"/>
        <v>0.827</v>
      </c>
      <c r="T87" s="56" t="str">
        <f t="shared" si="24"/>
        <v>是</v>
      </c>
      <c r="U87" s="69" t="s">
        <v>79</v>
      </c>
      <c r="V87" s="70">
        <v>0.8</v>
      </c>
      <c r="W87" s="69">
        <v>1</v>
      </c>
      <c r="X87" s="70">
        <f t="shared" si="25"/>
        <v>44.98</v>
      </c>
      <c r="Y87" s="77" t="e">
        <f>VLOOKUP(C87,#REF!,9,FALSE)</f>
        <v>#REF!</v>
      </c>
      <c r="Z87" s="77" t="e">
        <f>VLOOKUP($C87,#REF!,3,FALSE)</f>
        <v>#REF!</v>
      </c>
      <c r="AA87" s="78" t="e">
        <f>VLOOKUP($C87,#REF!,4,FALSE)*0.8</f>
        <v>#REF!</v>
      </c>
      <c r="AB87" s="78" t="e">
        <f>VLOOKUP($C87,#REF!,5,FALSE)</f>
        <v>#REF!</v>
      </c>
      <c r="AC87" s="86" t="e">
        <f>VLOOKUP($C87,#REF!,6,FALSE)</f>
        <v>#REF!</v>
      </c>
      <c r="AD87" s="17">
        <v>0.4556</v>
      </c>
      <c r="AE87" s="19" t="e">
        <f t="shared" si="32"/>
        <v>#REF!</v>
      </c>
      <c r="AF87" s="77" t="e">
        <f t="shared" si="26"/>
        <v>#REF!</v>
      </c>
      <c r="AG87" s="77"/>
      <c r="AH87" s="77"/>
      <c r="AI87" s="77"/>
      <c r="AJ87" s="56" t="e">
        <f t="shared" si="27"/>
        <v>#REF!</v>
      </c>
      <c r="AK87" s="69"/>
      <c r="AL87" s="69"/>
      <c r="AM87" s="95" t="s">
        <v>75</v>
      </c>
      <c r="AN87" s="95" t="s">
        <v>75</v>
      </c>
      <c r="AO87" s="94"/>
      <c r="AP87" s="95"/>
      <c r="AQ87" s="95"/>
      <c r="AR87" s="94">
        <f t="shared" si="28"/>
        <v>0</v>
      </c>
      <c r="AS87" s="97" t="e">
        <f t="shared" si="33"/>
        <v>#REF!</v>
      </c>
      <c r="AT87" s="2" t="e">
        <f t="shared" si="29"/>
        <v>#REF!</v>
      </c>
      <c r="AU87" s="2" t="e">
        <f t="shared" si="30"/>
        <v>#REF!</v>
      </c>
      <c r="AV87" s="2" t="e">
        <f t="shared" si="31"/>
        <v>#REF!</v>
      </c>
    </row>
    <row r="88" s="2" customFormat="1" ht="61" spans="1:48">
      <c r="A88" s="29">
        <v>86</v>
      </c>
      <c r="B88" s="27"/>
      <c r="C88" s="26" t="s">
        <v>317</v>
      </c>
      <c r="D88" s="27" t="s">
        <v>318</v>
      </c>
      <c r="E88" s="46" t="s">
        <v>319</v>
      </c>
      <c r="F88" s="45">
        <f>'[1]2021年度园区有效投入-技术改造'!$I87</f>
        <v>2871.83</v>
      </c>
      <c r="G88" s="26" t="s">
        <v>62</v>
      </c>
      <c r="H88" s="27">
        <v>0.8</v>
      </c>
      <c r="I88" s="57">
        <f t="shared" si="18"/>
        <v>81.85</v>
      </c>
      <c r="J88" s="57">
        <f t="shared" si="19"/>
        <v>81.85</v>
      </c>
      <c r="K88" s="58">
        <v>2951.11</v>
      </c>
      <c r="L88" s="59">
        <f t="shared" si="20"/>
        <v>0.973135532054041</v>
      </c>
      <c r="M88" s="57">
        <f t="shared" si="21"/>
        <v>82.89</v>
      </c>
      <c r="N88" s="56">
        <f t="shared" si="22"/>
        <v>82.89</v>
      </c>
      <c r="O88" s="26" t="s">
        <v>69</v>
      </c>
      <c r="P88" s="63" t="s">
        <v>70</v>
      </c>
      <c r="Q88" s="63" t="s">
        <v>70</v>
      </c>
      <c r="R88" s="56"/>
      <c r="S88" s="57">
        <f t="shared" si="23"/>
        <v>0.8237</v>
      </c>
      <c r="T88" s="56" t="str">
        <f t="shared" si="24"/>
        <v>是</v>
      </c>
      <c r="U88" s="69">
        <v>1922</v>
      </c>
      <c r="V88" s="70">
        <v>1</v>
      </c>
      <c r="W88" s="69">
        <v>1</v>
      </c>
      <c r="X88" s="70">
        <f t="shared" si="25"/>
        <v>235.19</v>
      </c>
      <c r="Y88" s="77" t="e">
        <f>VLOOKUP(C88,#REF!,9,FALSE)</f>
        <v>#REF!</v>
      </c>
      <c r="Z88" s="77" t="e">
        <f>VLOOKUP($C88,#REF!,3,FALSE)</f>
        <v>#REF!</v>
      </c>
      <c r="AA88" s="78" t="e">
        <f>VLOOKUP($C88,#REF!,4,FALSE)*0.8</f>
        <v>#REF!</v>
      </c>
      <c r="AB88" s="78" t="e">
        <f>VLOOKUP($C88,#REF!,5,FALSE)</f>
        <v>#REF!</v>
      </c>
      <c r="AC88" s="86" t="e">
        <f>VLOOKUP($C88,#REF!,6,FALSE)</f>
        <v>#REF!</v>
      </c>
      <c r="AD88" s="17">
        <v>0.4556</v>
      </c>
      <c r="AE88" s="19" t="e">
        <f t="shared" si="32"/>
        <v>#REF!</v>
      </c>
      <c r="AF88" s="77" t="e">
        <f t="shared" si="26"/>
        <v>#REF!</v>
      </c>
      <c r="AG88" s="77"/>
      <c r="AH88" s="77"/>
      <c r="AI88" s="77"/>
      <c r="AJ88" s="56" t="e">
        <f t="shared" si="27"/>
        <v>#REF!</v>
      </c>
      <c r="AK88" s="69"/>
      <c r="AL88" s="69"/>
      <c r="AM88" s="95" t="s">
        <v>75</v>
      </c>
      <c r="AN88" s="95" t="s">
        <v>75</v>
      </c>
      <c r="AO88" s="94"/>
      <c r="AP88" s="95"/>
      <c r="AQ88" s="95"/>
      <c r="AR88" s="94">
        <f t="shared" si="28"/>
        <v>0</v>
      </c>
      <c r="AS88" s="97" t="e">
        <f t="shared" si="33"/>
        <v>#REF!</v>
      </c>
      <c r="AT88" s="2" t="e">
        <f t="shared" si="29"/>
        <v>#REF!</v>
      </c>
      <c r="AU88" s="2" t="e">
        <f t="shared" si="30"/>
        <v>#REF!</v>
      </c>
      <c r="AV88" s="2" t="e">
        <f t="shared" si="31"/>
        <v>#REF!</v>
      </c>
    </row>
    <row r="89" s="2" customFormat="1" ht="61" spans="1:48">
      <c r="A89" s="29">
        <v>87</v>
      </c>
      <c r="B89" s="27"/>
      <c r="C89" s="26" t="s">
        <v>320</v>
      </c>
      <c r="D89" s="27" t="s">
        <v>321</v>
      </c>
      <c r="E89" s="46" t="s">
        <v>322</v>
      </c>
      <c r="F89" s="45">
        <f>'[1]2021年度园区有效投入-技术改造'!$I88</f>
        <v>1235.3</v>
      </c>
      <c r="G89" s="26" t="s">
        <v>90</v>
      </c>
      <c r="H89" s="27">
        <v>0.6</v>
      </c>
      <c r="I89" s="57">
        <f t="shared" si="18"/>
        <v>80.72</v>
      </c>
      <c r="J89" s="57">
        <f t="shared" si="19"/>
        <v>80.72</v>
      </c>
      <c r="K89" s="58">
        <v>12641.23</v>
      </c>
      <c r="L89" s="59">
        <f t="shared" si="20"/>
        <v>0.0977199212418412</v>
      </c>
      <c r="M89" s="57">
        <f t="shared" si="21"/>
        <v>80.28</v>
      </c>
      <c r="N89" s="56">
        <f t="shared" si="22"/>
        <v>80.28</v>
      </c>
      <c r="O89" s="26" t="s">
        <v>69</v>
      </c>
      <c r="P89" s="63" t="s">
        <v>70</v>
      </c>
      <c r="Q89" s="63" t="s">
        <v>70</v>
      </c>
      <c r="R89" s="56"/>
      <c r="S89" s="57">
        <f t="shared" si="23"/>
        <v>0.805</v>
      </c>
      <c r="T89" s="56" t="str">
        <f t="shared" si="24"/>
        <v>是</v>
      </c>
      <c r="U89" s="69">
        <v>521</v>
      </c>
      <c r="V89" s="70">
        <v>1</v>
      </c>
      <c r="W89" s="69">
        <v>1</v>
      </c>
      <c r="X89" s="70">
        <f t="shared" si="25"/>
        <v>94.38</v>
      </c>
      <c r="Y89" s="77"/>
      <c r="Z89" s="77"/>
      <c r="AA89" s="77"/>
      <c r="AB89" s="77"/>
      <c r="AC89" s="77"/>
      <c r="AD89" s="17">
        <v>0.4556</v>
      </c>
      <c r="AE89" s="19">
        <f t="shared" si="32"/>
        <v>0</v>
      </c>
      <c r="AF89" s="77">
        <f t="shared" si="26"/>
        <v>0</v>
      </c>
      <c r="AG89" s="77"/>
      <c r="AH89" s="77"/>
      <c r="AI89" s="77"/>
      <c r="AJ89" s="56">
        <f t="shared" si="27"/>
        <v>94.38</v>
      </c>
      <c r="AK89" s="69"/>
      <c r="AL89" s="69"/>
      <c r="AM89" s="95" t="s">
        <v>75</v>
      </c>
      <c r="AN89" s="95" t="s">
        <v>75</v>
      </c>
      <c r="AO89" s="94"/>
      <c r="AP89" s="95"/>
      <c r="AQ89" s="95"/>
      <c r="AR89" s="94">
        <f t="shared" si="28"/>
        <v>0</v>
      </c>
      <c r="AS89" s="97">
        <f t="shared" si="33"/>
        <v>94.38</v>
      </c>
      <c r="AT89" s="2">
        <f t="shared" si="29"/>
        <v>94.38</v>
      </c>
      <c r="AU89" s="2">
        <f t="shared" si="30"/>
        <v>94.38</v>
      </c>
      <c r="AV89" s="2">
        <f t="shared" si="31"/>
        <v>0</v>
      </c>
    </row>
    <row r="90" s="2" customFormat="1" ht="46" spans="1:48">
      <c r="A90" s="29">
        <v>88</v>
      </c>
      <c r="B90" s="27"/>
      <c r="C90" s="26" t="s">
        <v>323</v>
      </c>
      <c r="D90" s="27" t="s">
        <v>324</v>
      </c>
      <c r="E90" s="46" t="s">
        <v>325</v>
      </c>
      <c r="F90" s="45">
        <f>'[1]2021年度园区有效投入-技术改造'!$I89</f>
        <v>269.94</v>
      </c>
      <c r="G90" s="26" t="s">
        <v>62</v>
      </c>
      <c r="H90" s="27">
        <v>0.8</v>
      </c>
      <c r="I90" s="57">
        <f t="shared" si="18"/>
        <v>80.05</v>
      </c>
      <c r="J90" s="57">
        <f t="shared" si="19"/>
        <v>80.05</v>
      </c>
      <c r="K90" s="58">
        <v>14738.16</v>
      </c>
      <c r="L90" s="59">
        <f t="shared" si="20"/>
        <v>0.0183157191942549</v>
      </c>
      <c r="M90" s="57">
        <f t="shared" si="21"/>
        <v>80.05</v>
      </c>
      <c r="N90" s="56">
        <f t="shared" si="22"/>
        <v>80.05</v>
      </c>
      <c r="O90" s="26" t="s">
        <v>63</v>
      </c>
      <c r="P90" s="63">
        <v>1.2</v>
      </c>
      <c r="Q90" s="63" t="s">
        <v>64</v>
      </c>
      <c r="R90" s="56"/>
      <c r="S90" s="57">
        <f t="shared" si="23"/>
        <v>0.8005</v>
      </c>
      <c r="T90" s="56" t="str">
        <f t="shared" si="24"/>
        <v>否</v>
      </c>
      <c r="U90" s="69" t="s">
        <v>79</v>
      </c>
      <c r="V90" s="70">
        <v>1</v>
      </c>
      <c r="W90" s="69">
        <v>1</v>
      </c>
      <c r="X90" s="70">
        <f t="shared" si="25"/>
        <v>21.61</v>
      </c>
      <c r="Y90" s="77"/>
      <c r="Z90" s="77"/>
      <c r="AA90" s="77"/>
      <c r="AB90" s="77"/>
      <c r="AC90" s="77"/>
      <c r="AD90" s="17">
        <v>0.4556</v>
      </c>
      <c r="AE90" s="19">
        <f t="shared" si="32"/>
        <v>0</v>
      </c>
      <c r="AF90" s="77">
        <f t="shared" si="26"/>
        <v>0</v>
      </c>
      <c r="AG90" s="77"/>
      <c r="AH90" s="77"/>
      <c r="AI90" s="77"/>
      <c r="AJ90" s="56">
        <f t="shared" si="27"/>
        <v>21.61</v>
      </c>
      <c r="AK90" s="69"/>
      <c r="AL90" s="69"/>
      <c r="AM90" s="95" t="s">
        <v>75</v>
      </c>
      <c r="AN90" s="95" t="s">
        <v>75</v>
      </c>
      <c r="AO90" s="94"/>
      <c r="AP90" s="95"/>
      <c r="AQ90" s="95"/>
      <c r="AR90" s="94">
        <f t="shared" si="28"/>
        <v>0</v>
      </c>
      <c r="AS90" s="97">
        <f t="shared" si="33"/>
        <v>21.61</v>
      </c>
      <c r="AT90" s="2">
        <f t="shared" si="29"/>
        <v>21.61</v>
      </c>
      <c r="AU90" s="2">
        <f t="shared" si="30"/>
        <v>21.61</v>
      </c>
      <c r="AV90" s="2">
        <f t="shared" si="31"/>
        <v>0</v>
      </c>
    </row>
    <row r="91" s="2" customFormat="1" ht="31" spans="1:48">
      <c r="A91" s="29">
        <v>89</v>
      </c>
      <c r="B91" s="27"/>
      <c r="C91" s="26" t="s">
        <v>326</v>
      </c>
      <c r="D91" s="27" t="s">
        <v>327</v>
      </c>
      <c r="E91" s="46" t="s">
        <v>328</v>
      </c>
      <c r="F91" s="45">
        <f>'[1]2021年度园区有效投入-技术改造'!$I90</f>
        <v>1040.83</v>
      </c>
      <c r="G91" s="26" t="s">
        <v>62</v>
      </c>
      <c r="H91" s="27">
        <v>0.8</v>
      </c>
      <c r="I91" s="57">
        <f t="shared" si="18"/>
        <v>80.58</v>
      </c>
      <c r="J91" s="57">
        <f t="shared" si="19"/>
        <v>80.58</v>
      </c>
      <c r="K91" s="58">
        <v>11896.97</v>
      </c>
      <c r="L91" s="59">
        <f t="shared" si="20"/>
        <v>0.0874869819794452</v>
      </c>
      <c r="M91" s="57">
        <f t="shared" si="21"/>
        <v>80.25</v>
      </c>
      <c r="N91" s="56">
        <f t="shared" si="22"/>
        <v>80.25</v>
      </c>
      <c r="O91" s="26" t="s">
        <v>69</v>
      </c>
      <c r="P91" s="63" t="s">
        <v>70</v>
      </c>
      <c r="Q91" s="63" t="s">
        <v>70</v>
      </c>
      <c r="R91" s="56"/>
      <c r="S91" s="57">
        <f t="shared" si="23"/>
        <v>0.8042</v>
      </c>
      <c r="T91" s="56" t="str">
        <f t="shared" si="24"/>
        <v>是</v>
      </c>
      <c r="U91" s="69">
        <v>1034</v>
      </c>
      <c r="V91" s="70">
        <v>1</v>
      </c>
      <c r="W91" s="69">
        <v>1</v>
      </c>
      <c r="X91" s="70">
        <f t="shared" si="25"/>
        <v>83.62</v>
      </c>
      <c r="Y91" s="77"/>
      <c r="Z91" s="77"/>
      <c r="AA91" s="77"/>
      <c r="AB91" s="77"/>
      <c r="AC91" s="77"/>
      <c r="AD91" s="17">
        <v>0.4556</v>
      </c>
      <c r="AE91" s="19">
        <f t="shared" si="32"/>
        <v>0</v>
      </c>
      <c r="AF91" s="77">
        <f t="shared" si="26"/>
        <v>0</v>
      </c>
      <c r="AG91" s="77"/>
      <c r="AH91" s="77"/>
      <c r="AI91" s="77"/>
      <c r="AJ91" s="56">
        <f t="shared" si="27"/>
        <v>83.62</v>
      </c>
      <c r="AK91" s="69"/>
      <c r="AL91" s="69"/>
      <c r="AM91" s="95" t="s">
        <v>75</v>
      </c>
      <c r="AN91" s="95" t="s">
        <v>75</v>
      </c>
      <c r="AO91" s="94"/>
      <c r="AP91" s="95"/>
      <c r="AQ91" s="95"/>
      <c r="AR91" s="94">
        <f t="shared" si="28"/>
        <v>0</v>
      </c>
      <c r="AS91" s="97">
        <f t="shared" si="33"/>
        <v>83.62</v>
      </c>
      <c r="AT91" s="2">
        <f t="shared" si="29"/>
        <v>83.62</v>
      </c>
      <c r="AU91" s="2">
        <f t="shared" si="30"/>
        <v>83.62</v>
      </c>
      <c r="AV91" s="2">
        <f t="shared" si="31"/>
        <v>0</v>
      </c>
    </row>
    <row r="92" s="2" customFormat="1" ht="61" spans="1:48">
      <c r="A92" s="29">
        <v>90</v>
      </c>
      <c r="B92" s="27"/>
      <c r="C92" s="26" t="s">
        <v>329</v>
      </c>
      <c r="D92" s="27" t="s">
        <v>330</v>
      </c>
      <c r="E92" s="46" t="s">
        <v>331</v>
      </c>
      <c r="F92" s="45">
        <f>'[1]2021年度园区有效投入-技术改造'!$I91</f>
        <v>566.03</v>
      </c>
      <c r="G92" s="26" t="s">
        <v>86</v>
      </c>
      <c r="H92" s="27">
        <v>0.7</v>
      </c>
      <c r="I92" s="57">
        <f t="shared" si="18"/>
        <v>80.25</v>
      </c>
      <c r="J92" s="57">
        <f t="shared" si="19"/>
        <v>80.25</v>
      </c>
      <c r="K92" s="58">
        <v>99.15</v>
      </c>
      <c r="L92" s="59">
        <f t="shared" si="20"/>
        <v>1</v>
      </c>
      <c r="M92" s="57">
        <f t="shared" si="21"/>
        <v>82.97</v>
      </c>
      <c r="N92" s="56">
        <f t="shared" si="22"/>
        <v>82.97</v>
      </c>
      <c r="O92" s="26" t="s">
        <v>69</v>
      </c>
      <c r="P92" s="63" t="s">
        <v>70</v>
      </c>
      <c r="Q92" s="63" t="s">
        <v>70</v>
      </c>
      <c r="R92" s="56"/>
      <c r="S92" s="57">
        <f t="shared" si="23"/>
        <v>0.8161</v>
      </c>
      <c r="T92" s="56" t="str">
        <f t="shared" si="24"/>
        <v>是</v>
      </c>
      <c r="U92" s="69" t="s">
        <v>79</v>
      </c>
      <c r="V92" s="70">
        <v>0.8</v>
      </c>
      <c r="W92" s="69">
        <v>1</v>
      </c>
      <c r="X92" s="70">
        <f t="shared" si="25"/>
        <v>35.9</v>
      </c>
      <c r="Y92" s="77" t="e">
        <f>VLOOKUP(C92,#REF!,9,FALSE)</f>
        <v>#REF!</v>
      </c>
      <c r="Z92" s="77" t="e">
        <f>VLOOKUP($C92,#REF!,3,FALSE)</f>
        <v>#REF!</v>
      </c>
      <c r="AA92" s="78" t="e">
        <f>VLOOKUP($C92,#REF!,4,FALSE)*0.8</f>
        <v>#REF!</v>
      </c>
      <c r="AB92" s="78" t="e">
        <f>VLOOKUP($C92,#REF!,5,FALSE)</f>
        <v>#REF!</v>
      </c>
      <c r="AC92" s="86" t="e">
        <f>VLOOKUP($C92,#REF!,6,FALSE)</f>
        <v>#REF!</v>
      </c>
      <c r="AD92" s="17">
        <v>0.4556</v>
      </c>
      <c r="AE92" s="19" t="e">
        <f t="shared" si="32"/>
        <v>#REF!</v>
      </c>
      <c r="AF92" s="77" t="e">
        <f t="shared" si="26"/>
        <v>#REF!</v>
      </c>
      <c r="AG92" s="77"/>
      <c r="AH92" s="77"/>
      <c r="AI92" s="77"/>
      <c r="AJ92" s="56" t="e">
        <f t="shared" si="27"/>
        <v>#REF!</v>
      </c>
      <c r="AK92" s="69"/>
      <c r="AL92" s="69"/>
      <c r="AM92" s="95" t="s">
        <v>75</v>
      </c>
      <c r="AN92" s="95" t="s">
        <v>75</v>
      </c>
      <c r="AO92" s="94"/>
      <c r="AP92" s="95"/>
      <c r="AQ92" s="95"/>
      <c r="AR92" s="94">
        <f t="shared" si="28"/>
        <v>0</v>
      </c>
      <c r="AS92" s="97" t="e">
        <f t="shared" si="33"/>
        <v>#REF!</v>
      </c>
      <c r="AT92" s="2" t="e">
        <f t="shared" si="29"/>
        <v>#REF!</v>
      </c>
      <c r="AU92" s="2" t="e">
        <f t="shared" si="30"/>
        <v>#REF!</v>
      </c>
      <c r="AV92" s="2" t="e">
        <f t="shared" si="31"/>
        <v>#REF!</v>
      </c>
    </row>
    <row r="93" s="2" customFormat="1" ht="31" spans="1:48">
      <c r="A93" s="29">
        <v>91</v>
      </c>
      <c r="B93" s="27"/>
      <c r="C93" s="26" t="s">
        <v>332</v>
      </c>
      <c r="D93" s="27" t="s">
        <v>333</v>
      </c>
      <c r="E93" s="46" t="s">
        <v>334</v>
      </c>
      <c r="F93" s="45">
        <f>'[1]2021年度园区有效投入-技术改造'!$I92</f>
        <v>1044.77</v>
      </c>
      <c r="G93" s="26" t="s">
        <v>62</v>
      </c>
      <c r="H93" s="27">
        <v>0.8</v>
      </c>
      <c r="I93" s="57">
        <f t="shared" si="18"/>
        <v>80.58</v>
      </c>
      <c r="J93" s="57">
        <f t="shared" si="19"/>
        <v>80.58</v>
      </c>
      <c r="K93" s="58">
        <v>43223.69</v>
      </c>
      <c r="L93" s="59">
        <f t="shared" si="20"/>
        <v>0.0241712357274448</v>
      </c>
      <c r="M93" s="57">
        <f t="shared" si="21"/>
        <v>80.07</v>
      </c>
      <c r="N93" s="56">
        <f t="shared" si="22"/>
        <v>80.07</v>
      </c>
      <c r="O93" s="26" t="s">
        <v>69</v>
      </c>
      <c r="P93" s="63" t="s">
        <v>70</v>
      </c>
      <c r="Q93" s="63" t="s">
        <v>70</v>
      </c>
      <c r="R93" s="56"/>
      <c r="S93" s="57">
        <f t="shared" si="23"/>
        <v>0.8033</v>
      </c>
      <c r="T93" s="56" t="str">
        <f t="shared" si="24"/>
        <v>是</v>
      </c>
      <c r="U93" s="69">
        <v>1400</v>
      </c>
      <c r="V93" s="70">
        <v>1</v>
      </c>
      <c r="W93" s="69">
        <v>1</v>
      </c>
      <c r="X93" s="70">
        <f t="shared" si="25"/>
        <v>83.86</v>
      </c>
      <c r="Y93" s="77" t="e">
        <f>VLOOKUP(C93,#REF!,9,FALSE)</f>
        <v>#REF!</v>
      </c>
      <c r="Z93" s="77" t="e">
        <f>VLOOKUP($C93,#REF!,3,FALSE)</f>
        <v>#REF!</v>
      </c>
      <c r="AA93" s="78" t="e">
        <f>VLOOKUP($C93,#REF!,4,FALSE)*0.8</f>
        <v>#REF!</v>
      </c>
      <c r="AB93" s="78" t="e">
        <f>VLOOKUP($C93,#REF!,5,FALSE)</f>
        <v>#REF!</v>
      </c>
      <c r="AC93" s="86" t="e">
        <f>VLOOKUP($C93,#REF!,6,FALSE)</f>
        <v>#REF!</v>
      </c>
      <c r="AD93" s="17">
        <v>0.4556</v>
      </c>
      <c r="AE93" s="19" t="e">
        <f t="shared" si="32"/>
        <v>#REF!</v>
      </c>
      <c r="AF93" s="77" t="e">
        <f t="shared" si="26"/>
        <v>#REF!</v>
      </c>
      <c r="AG93" s="77"/>
      <c r="AH93" s="77"/>
      <c r="AI93" s="77"/>
      <c r="AJ93" s="56" t="e">
        <f t="shared" si="27"/>
        <v>#REF!</v>
      </c>
      <c r="AK93" s="69"/>
      <c r="AL93" s="69"/>
      <c r="AM93" s="95" t="s">
        <v>75</v>
      </c>
      <c r="AN93" s="95" t="s">
        <v>75</v>
      </c>
      <c r="AO93" s="94"/>
      <c r="AP93" s="95"/>
      <c r="AQ93" s="95"/>
      <c r="AR93" s="94">
        <f t="shared" si="28"/>
        <v>0</v>
      </c>
      <c r="AS93" s="97" t="e">
        <f t="shared" si="33"/>
        <v>#REF!</v>
      </c>
      <c r="AT93" s="2" t="e">
        <f t="shared" si="29"/>
        <v>#REF!</v>
      </c>
      <c r="AU93" s="2" t="e">
        <f t="shared" si="30"/>
        <v>#REF!</v>
      </c>
      <c r="AV93" s="2" t="e">
        <f t="shared" si="31"/>
        <v>#REF!</v>
      </c>
    </row>
    <row r="94" s="2" customFormat="1" ht="46" spans="1:48">
      <c r="A94" s="29">
        <v>92</v>
      </c>
      <c r="B94" s="27"/>
      <c r="C94" s="26" t="s">
        <v>335</v>
      </c>
      <c r="D94" s="27" t="s">
        <v>336</v>
      </c>
      <c r="E94" s="46" t="s">
        <v>337</v>
      </c>
      <c r="F94" s="45">
        <f>'[1]2021年度园区有效投入-技术改造'!$I93</f>
        <v>2289.93</v>
      </c>
      <c r="G94" s="26" t="s">
        <v>62</v>
      </c>
      <c r="H94" s="27">
        <v>0.8</v>
      </c>
      <c r="I94" s="57">
        <f t="shared" si="18"/>
        <v>81.45</v>
      </c>
      <c r="J94" s="57">
        <f t="shared" si="19"/>
        <v>81.45</v>
      </c>
      <c r="K94" s="58">
        <v>9362.28</v>
      </c>
      <c r="L94" s="59">
        <f t="shared" si="20"/>
        <v>0.244591061151771</v>
      </c>
      <c r="M94" s="57">
        <f t="shared" si="21"/>
        <v>80.72</v>
      </c>
      <c r="N94" s="56">
        <f t="shared" si="22"/>
        <v>80.72</v>
      </c>
      <c r="O94" s="26" t="s">
        <v>69</v>
      </c>
      <c r="P94" s="63" t="s">
        <v>70</v>
      </c>
      <c r="Q94" s="63" t="s">
        <v>70</v>
      </c>
      <c r="R94" s="56"/>
      <c r="S94" s="57">
        <f t="shared" si="23"/>
        <v>0.8109</v>
      </c>
      <c r="T94" s="56" t="str">
        <f t="shared" si="24"/>
        <v>是</v>
      </c>
      <c r="U94" s="69">
        <v>7489</v>
      </c>
      <c r="V94" s="70">
        <v>1</v>
      </c>
      <c r="W94" s="69">
        <v>1</v>
      </c>
      <c r="X94" s="70">
        <f t="shared" si="25"/>
        <v>185.19</v>
      </c>
      <c r="Y94" s="77"/>
      <c r="Z94" s="77"/>
      <c r="AA94" s="77"/>
      <c r="AB94" s="77"/>
      <c r="AC94" s="77"/>
      <c r="AD94" s="17">
        <v>0.4556</v>
      </c>
      <c r="AE94" s="19">
        <f t="shared" si="32"/>
        <v>0</v>
      </c>
      <c r="AF94" s="77">
        <f t="shared" si="26"/>
        <v>0</v>
      </c>
      <c r="AG94" s="77"/>
      <c r="AH94" s="77"/>
      <c r="AI94" s="77"/>
      <c r="AJ94" s="56">
        <f t="shared" si="27"/>
        <v>185.19</v>
      </c>
      <c r="AK94" s="69"/>
      <c r="AL94" s="69"/>
      <c r="AM94" s="95" t="s">
        <v>75</v>
      </c>
      <c r="AN94" s="95" t="s">
        <v>75</v>
      </c>
      <c r="AO94" s="94"/>
      <c r="AP94" s="95">
        <v>269.79</v>
      </c>
      <c r="AQ94" s="95"/>
      <c r="AR94" s="94">
        <f t="shared" si="28"/>
        <v>269.79</v>
      </c>
      <c r="AS94" s="97">
        <f t="shared" si="33"/>
        <v>0</v>
      </c>
      <c r="AT94" s="2">
        <f t="shared" si="29"/>
        <v>185.19</v>
      </c>
      <c r="AU94" s="2">
        <f t="shared" si="30"/>
        <v>-84.6</v>
      </c>
      <c r="AV94" s="2">
        <f t="shared" si="31"/>
        <v>84.6</v>
      </c>
    </row>
    <row r="95" s="2" customFormat="1" ht="46" spans="1:48">
      <c r="A95" s="29">
        <v>93</v>
      </c>
      <c r="B95" s="27"/>
      <c r="C95" s="26" t="s">
        <v>338</v>
      </c>
      <c r="D95" s="27" t="s">
        <v>339</v>
      </c>
      <c r="E95" s="46" t="s">
        <v>340</v>
      </c>
      <c r="F95" s="45">
        <f>'[1]2021年度园区有效投入-技术改造'!$I94</f>
        <v>1429.73</v>
      </c>
      <c r="G95" s="26" t="s">
        <v>86</v>
      </c>
      <c r="H95" s="27">
        <v>0.7</v>
      </c>
      <c r="I95" s="57">
        <f t="shared" si="18"/>
        <v>80.85</v>
      </c>
      <c r="J95" s="57">
        <f t="shared" si="19"/>
        <v>80.85</v>
      </c>
      <c r="K95" s="58">
        <v>7041.82</v>
      </c>
      <c r="L95" s="59">
        <f t="shared" si="20"/>
        <v>0.203034158782815</v>
      </c>
      <c r="M95" s="57">
        <f t="shared" si="21"/>
        <v>80.6</v>
      </c>
      <c r="N95" s="56">
        <f t="shared" si="22"/>
        <v>80.6</v>
      </c>
      <c r="O95" s="26" t="s">
        <v>69</v>
      </c>
      <c r="P95" s="63" t="s">
        <v>70</v>
      </c>
      <c r="Q95" s="63" t="s">
        <v>70</v>
      </c>
      <c r="R95" s="56"/>
      <c r="S95" s="57">
        <f t="shared" si="23"/>
        <v>0.8073</v>
      </c>
      <c r="T95" s="56" t="str">
        <f t="shared" si="24"/>
        <v>是</v>
      </c>
      <c r="U95" s="69" t="s">
        <v>79</v>
      </c>
      <c r="V95" s="70">
        <v>0.8</v>
      </c>
      <c r="W95" s="69">
        <v>1</v>
      </c>
      <c r="X95" s="70">
        <f t="shared" si="25"/>
        <v>89.88</v>
      </c>
      <c r="Y95" s="77" t="e">
        <f>VLOOKUP(C95,#REF!,9,FALSE)</f>
        <v>#REF!</v>
      </c>
      <c r="Z95" s="77" t="e">
        <f>VLOOKUP($C95,#REF!,3,FALSE)</f>
        <v>#REF!</v>
      </c>
      <c r="AA95" s="78" t="e">
        <f>VLOOKUP($C95,#REF!,4,FALSE)*0.8</f>
        <v>#REF!</v>
      </c>
      <c r="AB95" s="78" t="e">
        <f>VLOOKUP($C95,#REF!,5,FALSE)</f>
        <v>#REF!</v>
      </c>
      <c r="AC95" s="86" t="e">
        <f>VLOOKUP($C95,#REF!,6,FALSE)</f>
        <v>#REF!</v>
      </c>
      <c r="AD95" s="17">
        <v>0.4556</v>
      </c>
      <c r="AE95" s="19" t="e">
        <f t="shared" si="32"/>
        <v>#REF!</v>
      </c>
      <c r="AF95" s="77" t="e">
        <f t="shared" si="26"/>
        <v>#REF!</v>
      </c>
      <c r="AG95" s="77"/>
      <c r="AH95" s="77"/>
      <c r="AI95" s="77"/>
      <c r="AJ95" s="56" t="e">
        <f t="shared" si="27"/>
        <v>#REF!</v>
      </c>
      <c r="AK95" s="69"/>
      <c r="AL95" s="69"/>
      <c r="AM95" s="95" t="s">
        <v>75</v>
      </c>
      <c r="AN95" s="95" t="s">
        <v>75</v>
      </c>
      <c r="AO95" s="94"/>
      <c r="AP95" s="94"/>
      <c r="AQ95" s="95"/>
      <c r="AR95" s="94">
        <f t="shared" si="28"/>
        <v>0</v>
      </c>
      <c r="AS95" s="97" t="e">
        <f t="shared" si="33"/>
        <v>#REF!</v>
      </c>
      <c r="AT95" s="2" t="e">
        <f t="shared" si="29"/>
        <v>#REF!</v>
      </c>
      <c r="AU95" s="2" t="e">
        <f t="shared" si="30"/>
        <v>#REF!</v>
      </c>
      <c r="AV95" s="2" t="e">
        <f t="shared" si="31"/>
        <v>#REF!</v>
      </c>
    </row>
    <row r="96" s="2" customFormat="1" ht="61" spans="1:48">
      <c r="A96" s="29">
        <v>94</v>
      </c>
      <c r="B96" s="27"/>
      <c r="C96" s="26" t="s">
        <v>341</v>
      </c>
      <c r="D96" s="27" t="s">
        <v>342</v>
      </c>
      <c r="E96" s="46" t="s">
        <v>343</v>
      </c>
      <c r="F96" s="45">
        <f>'[1]2021年度园区有效投入-技术改造'!$I95</f>
        <v>610.92</v>
      </c>
      <c r="G96" s="26" t="s">
        <v>62</v>
      </c>
      <c r="H96" s="27">
        <v>0.8</v>
      </c>
      <c r="I96" s="57">
        <f t="shared" si="18"/>
        <v>80.28</v>
      </c>
      <c r="J96" s="57">
        <f t="shared" si="19"/>
        <v>80.28</v>
      </c>
      <c r="K96" s="58">
        <v>13271</v>
      </c>
      <c r="L96" s="59">
        <f t="shared" si="20"/>
        <v>0.0460342099314294</v>
      </c>
      <c r="M96" s="57">
        <f t="shared" si="21"/>
        <v>80.13</v>
      </c>
      <c r="N96" s="56">
        <f t="shared" si="22"/>
        <v>80.13</v>
      </c>
      <c r="O96" s="26" t="s">
        <v>69</v>
      </c>
      <c r="P96" s="63" t="s">
        <v>70</v>
      </c>
      <c r="Q96" s="63" t="s">
        <v>70</v>
      </c>
      <c r="R96" s="56"/>
      <c r="S96" s="57">
        <f t="shared" si="23"/>
        <v>0.8021</v>
      </c>
      <c r="T96" s="56" t="str">
        <f t="shared" si="24"/>
        <v>是</v>
      </c>
      <c r="U96" s="69" t="s">
        <v>79</v>
      </c>
      <c r="V96" s="70">
        <v>0.8</v>
      </c>
      <c r="W96" s="69">
        <v>1</v>
      </c>
      <c r="X96" s="70">
        <f t="shared" si="25"/>
        <v>39.18</v>
      </c>
      <c r="Y96" s="77"/>
      <c r="Z96" s="77"/>
      <c r="AA96" s="77"/>
      <c r="AB96" s="77"/>
      <c r="AC96" s="77"/>
      <c r="AD96" s="17">
        <v>0.4556</v>
      </c>
      <c r="AE96" s="19">
        <f t="shared" si="32"/>
        <v>0</v>
      </c>
      <c r="AF96" s="77">
        <f t="shared" si="26"/>
        <v>0</v>
      </c>
      <c r="AG96" s="77"/>
      <c r="AH96" s="77"/>
      <c r="AI96" s="77"/>
      <c r="AJ96" s="56">
        <f t="shared" si="27"/>
        <v>39.18</v>
      </c>
      <c r="AK96" s="69"/>
      <c r="AL96" s="69"/>
      <c r="AM96" s="95" t="s">
        <v>75</v>
      </c>
      <c r="AN96" s="95" t="s">
        <v>75</v>
      </c>
      <c r="AO96" s="94"/>
      <c r="AP96" s="94"/>
      <c r="AQ96" s="95"/>
      <c r="AR96" s="94">
        <f t="shared" si="28"/>
        <v>0</v>
      </c>
      <c r="AS96" s="97">
        <f t="shared" si="33"/>
        <v>39.18</v>
      </c>
      <c r="AT96" s="2">
        <f t="shared" si="29"/>
        <v>39.18</v>
      </c>
      <c r="AU96" s="2">
        <f t="shared" si="30"/>
        <v>39.18</v>
      </c>
      <c r="AV96" s="2">
        <f t="shared" si="31"/>
        <v>0</v>
      </c>
    </row>
    <row r="97" s="2" customFormat="1" ht="31" spans="1:48">
      <c r="A97" s="29">
        <v>95</v>
      </c>
      <c r="B97" s="27"/>
      <c r="C97" s="26" t="s">
        <v>344</v>
      </c>
      <c r="D97" s="27" t="s">
        <v>345</v>
      </c>
      <c r="E97" s="46" t="s">
        <v>346</v>
      </c>
      <c r="F97" s="45">
        <f>'[1]2021年度园区有效投入-技术改造'!$I96</f>
        <v>1551.24</v>
      </c>
      <c r="G97" s="26" t="s">
        <v>86</v>
      </c>
      <c r="H97" s="27">
        <v>0.7</v>
      </c>
      <c r="I97" s="57">
        <f t="shared" si="18"/>
        <v>80.93</v>
      </c>
      <c r="J97" s="57">
        <f t="shared" si="19"/>
        <v>80.93</v>
      </c>
      <c r="K97" s="58">
        <v>7342.7</v>
      </c>
      <c r="L97" s="59">
        <f t="shared" si="20"/>
        <v>0.211262886948942</v>
      </c>
      <c r="M97" s="57">
        <f t="shared" si="21"/>
        <v>80.62</v>
      </c>
      <c r="N97" s="56">
        <f t="shared" si="22"/>
        <v>80.62</v>
      </c>
      <c r="O97" s="26" t="s">
        <v>69</v>
      </c>
      <c r="P97" s="63" t="s">
        <v>70</v>
      </c>
      <c r="Q97" s="63" t="s">
        <v>70</v>
      </c>
      <c r="R97" s="56"/>
      <c r="S97" s="57">
        <f t="shared" si="23"/>
        <v>0.8078</v>
      </c>
      <c r="T97" s="56" t="str">
        <f t="shared" si="24"/>
        <v>是</v>
      </c>
      <c r="U97" s="69">
        <v>1385</v>
      </c>
      <c r="V97" s="70">
        <v>1</v>
      </c>
      <c r="W97" s="69">
        <v>1</v>
      </c>
      <c r="X97" s="70">
        <f t="shared" si="25"/>
        <v>121.96</v>
      </c>
      <c r="Y97" s="77"/>
      <c r="Z97" s="77"/>
      <c r="AA97" s="77"/>
      <c r="AB97" s="77"/>
      <c r="AC97" s="77"/>
      <c r="AD97" s="17">
        <v>0.4556</v>
      </c>
      <c r="AE97" s="19">
        <f t="shared" si="32"/>
        <v>0</v>
      </c>
      <c r="AF97" s="77">
        <f t="shared" si="26"/>
        <v>0</v>
      </c>
      <c r="AG97" s="77"/>
      <c r="AH97" s="77"/>
      <c r="AI97" s="77"/>
      <c r="AJ97" s="56">
        <f t="shared" si="27"/>
        <v>121.96</v>
      </c>
      <c r="AK97" s="69"/>
      <c r="AL97" s="69"/>
      <c r="AM97" s="95" t="s">
        <v>75</v>
      </c>
      <c r="AN97" s="95" t="s">
        <v>75</v>
      </c>
      <c r="AO97" s="94"/>
      <c r="AP97" s="94"/>
      <c r="AQ97" s="95"/>
      <c r="AR97" s="94">
        <f t="shared" si="28"/>
        <v>0</v>
      </c>
      <c r="AS97" s="97">
        <f t="shared" si="33"/>
        <v>121.96</v>
      </c>
      <c r="AT97" s="2">
        <f t="shared" si="29"/>
        <v>121.96</v>
      </c>
      <c r="AU97" s="2">
        <f t="shared" si="30"/>
        <v>121.96</v>
      </c>
      <c r="AV97" s="2">
        <f t="shared" si="31"/>
        <v>0</v>
      </c>
    </row>
    <row r="98" s="2" customFormat="1" ht="46" spans="1:48">
      <c r="A98" s="29">
        <v>96</v>
      </c>
      <c r="B98" s="27"/>
      <c r="C98" s="26" t="s">
        <v>347</v>
      </c>
      <c r="D98" s="27" t="s">
        <v>348</v>
      </c>
      <c r="E98" s="46" t="s">
        <v>349</v>
      </c>
      <c r="F98" s="45">
        <f>'[1]2021年度园区有效投入-技术改造'!$I97</f>
        <v>550.39</v>
      </c>
      <c r="G98" s="26" t="s">
        <v>62</v>
      </c>
      <c r="H98" s="27">
        <v>0.8</v>
      </c>
      <c r="I98" s="57">
        <f t="shared" si="18"/>
        <v>80.24</v>
      </c>
      <c r="J98" s="57">
        <f t="shared" si="19"/>
        <v>80.24</v>
      </c>
      <c r="K98" s="58">
        <v>15248.92</v>
      </c>
      <c r="L98" s="59">
        <f t="shared" si="20"/>
        <v>0.0360937036852446</v>
      </c>
      <c r="M98" s="57">
        <f t="shared" si="21"/>
        <v>80.1</v>
      </c>
      <c r="N98" s="56">
        <f t="shared" si="22"/>
        <v>80.1</v>
      </c>
      <c r="O98" s="26" t="s">
        <v>69</v>
      </c>
      <c r="P98" s="63" t="s">
        <v>70</v>
      </c>
      <c r="Q98" s="63" t="s">
        <v>70</v>
      </c>
      <c r="R98" s="56"/>
      <c r="S98" s="57">
        <f t="shared" si="23"/>
        <v>0.8017</v>
      </c>
      <c r="T98" s="56" t="str">
        <f t="shared" si="24"/>
        <v>是</v>
      </c>
      <c r="U98" s="69" t="s">
        <v>79</v>
      </c>
      <c r="V98" s="70">
        <v>0.8</v>
      </c>
      <c r="W98" s="69">
        <v>1</v>
      </c>
      <c r="X98" s="70">
        <f t="shared" si="25"/>
        <v>35.28</v>
      </c>
      <c r="Y98" s="77"/>
      <c r="Z98" s="77"/>
      <c r="AA98" s="77"/>
      <c r="AB98" s="77"/>
      <c r="AC98" s="77"/>
      <c r="AD98" s="17">
        <v>0.4556</v>
      </c>
      <c r="AE98" s="19">
        <f t="shared" si="32"/>
        <v>0</v>
      </c>
      <c r="AF98" s="77">
        <f t="shared" si="26"/>
        <v>0</v>
      </c>
      <c r="AG98" s="77"/>
      <c r="AH98" s="77"/>
      <c r="AI98" s="77"/>
      <c r="AJ98" s="56">
        <f t="shared" si="27"/>
        <v>35.28</v>
      </c>
      <c r="AK98" s="69"/>
      <c r="AL98" s="69"/>
      <c r="AM98" s="95" t="s">
        <v>75</v>
      </c>
      <c r="AN98" s="95" t="s">
        <v>75</v>
      </c>
      <c r="AO98" s="94"/>
      <c r="AP98" s="94"/>
      <c r="AQ98" s="95"/>
      <c r="AR98" s="94">
        <f t="shared" si="28"/>
        <v>0</v>
      </c>
      <c r="AS98" s="97">
        <f t="shared" si="33"/>
        <v>35.28</v>
      </c>
      <c r="AT98" s="2">
        <f t="shared" si="29"/>
        <v>35.28</v>
      </c>
      <c r="AU98" s="2">
        <f t="shared" si="30"/>
        <v>35.28</v>
      </c>
      <c r="AV98" s="2">
        <f t="shared" si="31"/>
        <v>0</v>
      </c>
    </row>
    <row r="99" s="2" customFormat="1" ht="46" spans="1:48">
      <c r="A99" s="29">
        <v>97</v>
      </c>
      <c r="B99" s="27"/>
      <c r="C99" s="26" t="s">
        <v>350</v>
      </c>
      <c r="D99" s="27" t="s">
        <v>351</v>
      </c>
      <c r="E99" s="46" t="s">
        <v>352</v>
      </c>
      <c r="F99" s="45">
        <f>'[1]2021年度园区有效投入-技术改造'!$I98</f>
        <v>469.21</v>
      </c>
      <c r="G99" s="26" t="s">
        <v>86</v>
      </c>
      <c r="H99" s="27">
        <v>0.7</v>
      </c>
      <c r="I99" s="57">
        <f t="shared" si="18"/>
        <v>80.18</v>
      </c>
      <c r="J99" s="57">
        <f t="shared" si="19"/>
        <v>80.18</v>
      </c>
      <c r="K99" s="58">
        <v>2806.94</v>
      </c>
      <c r="L99" s="59">
        <f t="shared" si="20"/>
        <v>0.167160680313794</v>
      </c>
      <c r="M99" s="57">
        <f t="shared" si="21"/>
        <v>80.49</v>
      </c>
      <c r="N99" s="56">
        <f t="shared" si="22"/>
        <v>80.49</v>
      </c>
      <c r="O99" s="26" t="s">
        <v>69</v>
      </c>
      <c r="P99" s="63" t="s">
        <v>70</v>
      </c>
      <c r="Q99" s="63" t="s">
        <v>70</v>
      </c>
      <c r="R99" s="56"/>
      <c r="S99" s="57">
        <f t="shared" si="23"/>
        <v>0.8034</v>
      </c>
      <c r="T99" s="56" t="str">
        <f t="shared" si="24"/>
        <v>否</v>
      </c>
      <c r="U99" s="69">
        <v>0</v>
      </c>
      <c r="V99" s="70">
        <v>1</v>
      </c>
      <c r="W99" s="69">
        <v>1</v>
      </c>
      <c r="X99" s="70">
        <f t="shared" si="25"/>
        <v>36.73</v>
      </c>
      <c r="Y99" s="77"/>
      <c r="Z99" s="77"/>
      <c r="AA99" s="77"/>
      <c r="AB99" s="77"/>
      <c r="AC99" s="77"/>
      <c r="AD99" s="17">
        <v>0.4556</v>
      </c>
      <c r="AE99" s="19">
        <f t="shared" si="32"/>
        <v>0</v>
      </c>
      <c r="AF99" s="77">
        <f t="shared" si="26"/>
        <v>0</v>
      </c>
      <c r="AG99" s="77"/>
      <c r="AH99" s="77"/>
      <c r="AI99" s="77"/>
      <c r="AJ99" s="56">
        <f t="shared" si="27"/>
        <v>36.73</v>
      </c>
      <c r="AK99" s="69"/>
      <c r="AL99" s="69"/>
      <c r="AM99" s="95" t="s">
        <v>75</v>
      </c>
      <c r="AN99" s="95" t="s">
        <v>75</v>
      </c>
      <c r="AO99" s="94"/>
      <c r="AP99" s="94"/>
      <c r="AQ99" s="95"/>
      <c r="AR99" s="94">
        <f t="shared" si="28"/>
        <v>0</v>
      </c>
      <c r="AS99" s="97">
        <f t="shared" si="33"/>
        <v>36.73</v>
      </c>
      <c r="AT99" s="2">
        <f t="shared" si="29"/>
        <v>36.73</v>
      </c>
      <c r="AU99" s="2">
        <f t="shared" si="30"/>
        <v>36.73</v>
      </c>
      <c r="AV99" s="2">
        <f t="shared" si="31"/>
        <v>0</v>
      </c>
    </row>
    <row r="100" s="2" customFormat="1" ht="46" spans="1:48">
      <c r="A100" s="29">
        <v>98</v>
      </c>
      <c r="B100" s="27"/>
      <c r="C100" s="26" t="s">
        <v>353</v>
      </c>
      <c r="D100" s="27" t="s">
        <v>354</v>
      </c>
      <c r="E100" s="46" t="s">
        <v>355</v>
      </c>
      <c r="F100" s="45">
        <f>'[1]2021年度园区有效投入-技术改造'!$I99</f>
        <v>7872.48</v>
      </c>
      <c r="G100" s="26" t="s">
        <v>62</v>
      </c>
      <c r="H100" s="27">
        <v>0.8</v>
      </c>
      <c r="I100" s="57">
        <f t="shared" si="18"/>
        <v>85.32</v>
      </c>
      <c r="J100" s="57">
        <f t="shared" si="19"/>
        <v>85.32</v>
      </c>
      <c r="K100" s="58">
        <v>105504.93</v>
      </c>
      <c r="L100" s="59">
        <f t="shared" si="20"/>
        <v>0.0746171766570529</v>
      </c>
      <c r="M100" s="57">
        <f t="shared" si="21"/>
        <v>80.22</v>
      </c>
      <c r="N100" s="56">
        <f t="shared" si="22"/>
        <v>80.22</v>
      </c>
      <c r="O100" s="26" t="s">
        <v>69</v>
      </c>
      <c r="P100" s="63" t="s">
        <v>70</v>
      </c>
      <c r="Q100" s="63" t="s">
        <v>70</v>
      </c>
      <c r="R100" s="56"/>
      <c r="S100" s="57">
        <f t="shared" si="23"/>
        <v>0.8277</v>
      </c>
      <c r="T100" s="56" t="str">
        <f t="shared" si="24"/>
        <v>是</v>
      </c>
      <c r="U100" s="69">
        <v>12820</v>
      </c>
      <c r="V100" s="70">
        <v>1</v>
      </c>
      <c r="W100" s="69">
        <v>1</v>
      </c>
      <c r="X100" s="70">
        <f t="shared" si="25"/>
        <v>647.24</v>
      </c>
      <c r="Y100" s="77" t="e">
        <f>VLOOKUP(C100,#REF!,9,FALSE)</f>
        <v>#REF!</v>
      </c>
      <c r="Z100" s="77" t="e">
        <f>VLOOKUP($C100,#REF!,3,FALSE)</f>
        <v>#REF!</v>
      </c>
      <c r="AA100" s="78" t="e">
        <f>VLOOKUP($C100,#REF!,4,FALSE)*0.8</f>
        <v>#REF!</v>
      </c>
      <c r="AB100" s="78" t="e">
        <f>VLOOKUP($C100,#REF!,5,FALSE)</f>
        <v>#REF!</v>
      </c>
      <c r="AC100" s="86" t="e">
        <f>VLOOKUP($C100,#REF!,6,FALSE)</f>
        <v>#REF!</v>
      </c>
      <c r="AD100" s="17">
        <v>0.4556</v>
      </c>
      <c r="AE100" s="19" t="e">
        <f t="shared" si="32"/>
        <v>#REF!</v>
      </c>
      <c r="AF100" s="77" t="e">
        <f t="shared" si="26"/>
        <v>#REF!</v>
      </c>
      <c r="AG100" s="77"/>
      <c r="AH100" s="77"/>
      <c r="AI100" s="77"/>
      <c r="AJ100" s="56" t="e">
        <f t="shared" si="27"/>
        <v>#REF!</v>
      </c>
      <c r="AK100" s="69"/>
      <c r="AL100" s="69"/>
      <c r="AM100" s="95">
        <v>225.2</v>
      </c>
      <c r="AN100" s="95" t="s">
        <v>75</v>
      </c>
      <c r="AO100" s="94"/>
      <c r="AP100" s="94"/>
      <c r="AQ100" s="95"/>
      <c r="AR100" s="94">
        <f t="shared" si="28"/>
        <v>225.2</v>
      </c>
      <c r="AS100" s="97" t="e">
        <f t="shared" si="33"/>
        <v>#REF!</v>
      </c>
      <c r="AT100" s="2" t="e">
        <f t="shared" si="29"/>
        <v>#REF!</v>
      </c>
      <c r="AU100" s="2" t="e">
        <f t="shared" si="30"/>
        <v>#REF!</v>
      </c>
      <c r="AV100" s="2" t="e">
        <f t="shared" si="31"/>
        <v>#REF!</v>
      </c>
    </row>
    <row r="101" s="2" customFormat="1" ht="61" spans="1:48">
      <c r="A101" s="29">
        <v>100</v>
      </c>
      <c r="B101" s="27"/>
      <c r="C101" s="26" t="s">
        <v>356</v>
      </c>
      <c r="D101" s="27" t="s">
        <v>357</v>
      </c>
      <c r="E101" s="46" t="s">
        <v>358</v>
      </c>
      <c r="F101" s="45">
        <f>'[1]2021年度园区有效投入-技术改造'!$I101</f>
        <v>427.57</v>
      </c>
      <c r="G101" s="26" t="s">
        <v>62</v>
      </c>
      <c r="H101" s="27">
        <v>0.8</v>
      </c>
      <c r="I101" s="57">
        <f t="shared" si="18"/>
        <v>80.16</v>
      </c>
      <c r="J101" s="57">
        <f t="shared" si="19"/>
        <v>80.16</v>
      </c>
      <c r="K101" s="58">
        <v>5799.21</v>
      </c>
      <c r="L101" s="59">
        <f t="shared" si="20"/>
        <v>0.0737290079165955</v>
      </c>
      <c r="M101" s="57">
        <f t="shared" si="21"/>
        <v>80.21</v>
      </c>
      <c r="N101" s="56">
        <f t="shared" si="22"/>
        <v>80.21</v>
      </c>
      <c r="O101" s="26" t="s">
        <v>69</v>
      </c>
      <c r="P101" s="63" t="s">
        <v>70</v>
      </c>
      <c r="Q101" s="63" t="s">
        <v>70</v>
      </c>
      <c r="R101" s="56"/>
      <c r="S101" s="57">
        <f t="shared" si="23"/>
        <v>0.8019</v>
      </c>
      <c r="T101" s="56" t="str">
        <f t="shared" si="24"/>
        <v>否</v>
      </c>
      <c r="U101" s="69">
        <v>700</v>
      </c>
      <c r="V101" s="70">
        <v>1</v>
      </c>
      <c r="W101" s="69">
        <v>1</v>
      </c>
      <c r="X101" s="70">
        <f t="shared" si="25"/>
        <v>34.27</v>
      </c>
      <c r="Y101" s="77" t="e">
        <f>VLOOKUP(C101,#REF!,9,FALSE)</f>
        <v>#REF!</v>
      </c>
      <c r="Z101" s="77" t="e">
        <f>VLOOKUP($C101,#REF!,3,FALSE)</f>
        <v>#REF!</v>
      </c>
      <c r="AA101" s="78" t="e">
        <f>VLOOKUP($C101,#REF!,4,FALSE)*0.8</f>
        <v>#REF!</v>
      </c>
      <c r="AB101" s="78" t="e">
        <f>VLOOKUP($C101,#REF!,5,FALSE)</f>
        <v>#REF!</v>
      </c>
      <c r="AC101" s="86" t="e">
        <f>VLOOKUP($C101,#REF!,6,FALSE)</f>
        <v>#REF!</v>
      </c>
      <c r="AD101" s="17">
        <v>0.4556</v>
      </c>
      <c r="AE101" s="19" t="e">
        <f t="shared" si="32"/>
        <v>#REF!</v>
      </c>
      <c r="AF101" s="77" t="e">
        <f t="shared" si="26"/>
        <v>#REF!</v>
      </c>
      <c r="AG101" s="77"/>
      <c r="AH101" s="77"/>
      <c r="AI101" s="77"/>
      <c r="AJ101" s="56" t="e">
        <f t="shared" si="27"/>
        <v>#REF!</v>
      </c>
      <c r="AK101" s="69"/>
      <c r="AL101" s="69"/>
      <c r="AM101" s="95" t="s">
        <v>75</v>
      </c>
      <c r="AN101" s="95" t="s">
        <v>75</v>
      </c>
      <c r="AO101" s="94"/>
      <c r="AP101" s="94"/>
      <c r="AQ101" s="95"/>
      <c r="AR101" s="94">
        <f t="shared" si="28"/>
        <v>0</v>
      </c>
      <c r="AS101" s="97" t="e">
        <f t="shared" si="33"/>
        <v>#REF!</v>
      </c>
      <c r="AT101" s="2" t="e">
        <f t="shared" si="29"/>
        <v>#REF!</v>
      </c>
      <c r="AU101" s="2" t="e">
        <f t="shared" si="30"/>
        <v>#REF!</v>
      </c>
      <c r="AV101" s="2" t="e">
        <f t="shared" si="31"/>
        <v>#REF!</v>
      </c>
    </row>
    <row r="102" s="2" customFormat="1" ht="61" spans="1:48">
      <c r="A102" s="29">
        <v>101</v>
      </c>
      <c r="B102" s="27"/>
      <c r="C102" s="26" t="s">
        <v>359</v>
      </c>
      <c r="D102" s="27" t="s">
        <v>360</v>
      </c>
      <c r="E102" s="46" t="s">
        <v>361</v>
      </c>
      <c r="F102" s="45">
        <f>'[1]2021年度园区有效投入-技术改造'!$I102</f>
        <v>2066.44</v>
      </c>
      <c r="G102" s="26" t="s">
        <v>62</v>
      </c>
      <c r="H102" s="27">
        <v>0.8</v>
      </c>
      <c r="I102" s="57">
        <f t="shared" si="18"/>
        <v>81.29</v>
      </c>
      <c r="J102" s="57">
        <f t="shared" si="19"/>
        <v>81.29</v>
      </c>
      <c r="K102" s="58">
        <v>24555.15</v>
      </c>
      <c r="L102" s="59">
        <f t="shared" si="20"/>
        <v>0.0841550550495517</v>
      </c>
      <c r="M102" s="57">
        <f t="shared" si="21"/>
        <v>80.24</v>
      </c>
      <c r="N102" s="56">
        <f t="shared" si="22"/>
        <v>80.24</v>
      </c>
      <c r="O102" s="26" t="s">
        <v>63</v>
      </c>
      <c r="P102" s="63">
        <v>5</v>
      </c>
      <c r="Q102" s="63" t="s">
        <v>64</v>
      </c>
      <c r="R102" s="56">
        <v>4</v>
      </c>
      <c r="S102" s="57">
        <f t="shared" si="23"/>
        <v>0.8477</v>
      </c>
      <c r="T102" s="56" t="str">
        <f t="shared" si="24"/>
        <v>是</v>
      </c>
      <c r="U102" s="69">
        <v>2842</v>
      </c>
      <c r="V102" s="70">
        <v>1</v>
      </c>
      <c r="W102" s="69">
        <v>1</v>
      </c>
      <c r="X102" s="70">
        <f t="shared" si="25"/>
        <v>173.2</v>
      </c>
      <c r="Y102" s="77" t="e">
        <f>VLOOKUP(C102,#REF!,9,FALSE)</f>
        <v>#REF!</v>
      </c>
      <c r="Z102" s="77" t="e">
        <f>VLOOKUP($C102,#REF!,3,FALSE)</f>
        <v>#REF!</v>
      </c>
      <c r="AA102" s="78" t="e">
        <f>VLOOKUP($C102,#REF!,4,FALSE)*0.8</f>
        <v>#REF!</v>
      </c>
      <c r="AB102" s="78" t="e">
        <f>VLOOKUP($C102,#REF!,5,FALSE)</f>
        <v>#REF!</v>
      </c>
      <c r="AC102" s="86" t="e">
        <f>VLOOKUP($C102,#REF!,6,FALSE)</f>
        <v>#REF!</v>
      </c>
      <c r="AD102" s="17">
        <v>0.4556</v>
      </c>
      <c r="AE102" s="19" t="e">
        <f t="shared" si="32"/>
        <v>#REF!</v>
      </c>
      <c r="AF102" s="77" t="e">
        <f t="shared" si="26"/>
        <v>#REF!</v>
      </c>
      <c r="AG102" s="77"/>
      <c r="AH102" s="77"/>
      <c r="AI102" s="77"/>
      <c r="AJ102" s="56" t="e">
        <f t="shared" si="27"/>
        <v>#REF!</v>
      </c>
      <c r="AK102" s="69"/>
      <c r="AL102" s="69"/>
      <c r="AM102" s="95">
        <v>132.6</v>
      </c>
      <c r="AN102" s="95" t="s">
        <v>75</v>
      </c>
      <c r="AO102" s="94"/>
      <c r="AP102" s="94"/>
      <c r="AQ102" s="95"/>
      <c r="AR102" s="94">
        <f t="shared" si="28"/>
        <v>132.6</v>
      </c>
      <c r="AS102" s="97" t="e">
        <f t="shared" si="33"/>
        <v>#REF!</v>
      </c>
      <c r="AT102" s="2" t="e">
        <f t="shared" si="29"/>
        <v>#REF!</v>
      </c>
      <c r="AU102" s="2" t="e">
        <f t="shared" si="30"/>
        <v>#REF!</v>
      </c>
      <c r="AV102" s="2" t="e">
        <f t="shared" si="31"/>
        <v>#REF!</v>
      </c>
    </row>
    <row r="103" s="2" customFormat="1" ht="46" spans="1:48">
      <c r="A103" s="29">
        <v>102</v>
      </c>
      <c r="B103" s="27"/>
      <c r="C103" s="26" t="s">
        <v>362</v>
      </c>
      <c r="D103" s="27" t="s">
        <v>363</v>
      </c>
      <c r="E103" s="46" t="s">
        <v>364</v>
      </c>
      <c r="F103" s="45">
        <f>'[1]2021年度园区有效投入-技术改造'!$I103</f>
        <v>1322.16</v>
      </c>
      <c r="G103" s="26" t="s">
        <v>62</v>
      </c>
      <c r="H103" s="27">
        <v>0.8</v>
      </c>
      <c r="I103" s="57">
        <f t="shared" si="18"/>
        <v>80.78</v>
      </c>
      <c r="J103" s="57">
        <f t="shared" si="19"/>
        <v>80.78</v>
      </c>
      <c r="K103" s="58">
        <v>39636.17</v>
      </c>
      <c r="L103" s="59">
        <f t="shared" si="20"/>
        <v>0.0333574106680842</v>
      </c>
      <c r="M103" s="57">
        <f t="shared" si="21"/>
        <v>80.09</v>
      </c>
      <c r="N103" s="56">
        <f t="shared" si="22"/>
        <v>80.09</v>
      </c>
      <c r="O103" s="26" t="s">
        <v>69</v>
      </c>
      <c r="P103" s="63" t="s">
        <v>70</v>
      </c>
      <c r="Q103" s="63" t="s">
        <v>70</v>
      </c>
      <c r="R103" s="56"/>
      <c r="S103" s="57">
        <f t="shared" si="23"/>
        <v>0.8044</v>
      </c>
      <c r="T103" s="56" t="str">
        <f t="shared" si="24"/>
        <v>是</v>
      </c>
      <c r="U103" s="69" t="s">
        <v>79</v>
      </c>
      <c r="V103" s="70">
        <v>0.8</v>
      </c>
      <c r="W103" s="69">
        <v>1</v>
      </c>
      <c r="X103" s="70">
        <f t="shared" si="25"/>
        <v>84.99</v>
      </c>
      <c r="Y103" s="77"/>
      <c r="Z103" s="77"/>
      <c r="AA103" s="77"/>
      <c r="AB103" s="77"/>
      <c r="AC103" s="77"/>
      <c r="AD103" s="17">
        <v>0.4556</v>
      </c>
      <c r="AE103" s="19">
        <f t="shared" si="32"/>
        <v>0</v>
      </c>
      <c r="AF103" s="77">
        <f t="shared" si="26"/>
        <v>0</v>
      </c>
      <c r="AG103" s="77"/>
      <c r="AH103" s="77"/>
      <c r="AI103" s="77"/>
      <c r="AJ103" s="56">
        <f t="shared" si="27"/>
        <v>84.99</v>
      </c>
      <c r="AK103" s="69"/>
      <c r="AL103" s="69"/>
      <c r="AM103" s="95" t="s">
        <v>75</v>
      </c>
      <c r="AN103" s="95" t="s">
        <v>75</v>
      </c>
      <c r="AO103" s="94"/>
      <c r="AP103" s="94"/>
      <c r="AQ103" s="95"/>
      <c r="AR103" s="94">
        <f t="shared" si="28"/>
        <v>0</v>
      </c>
      <c r="AS103" s="97">
        <f t="shared" si="33"/>
        <v>84.99</v>
      </c>
      <c r="AT103" s="2">
        <f t="shared" si="29"/>
        <v>84.99</v>
      </c>
      <c r="AU103" s="2">
        <f t="shared" si="30"/>
        <v>84.99</v>
      </c>
      <c r="AV103" s="2">
        <f t="shared" si="31"/>
        <v>0</v>
      </c>
    </row>
    <row r="104" s="2" customFormat="1" ht="46" spans="1:48">
      <c r="A104" s="29">
        <v>103</v>
      </c>
      <c r="B104" s="27"/>
      <c r="C104" s="26" t="s">
        <v>365</v>
      </c>
      <c r="D104" s="27" t="s">
        <v>366</v>
      </c>
      <c r="E104" s="46" t="s">
        <v>367</v>
      </c>
      <c r="F104" s="45">
        <f>'[1]2021年度园区有效投入-技术改造'!$I104</f>
        <v>757.58</v>
      </c>
      <c r="G104" s="26" t="s">
        <v>68</v>
      </c>
      <c r="H104" s="27">
        <v>1</v>
      </c>
      <c r="I104" s="57">
        <f t="shared" si="18"/>
        <v>80.38</v>
      </c>
      <c r="J104" s="57">
        <f t="shared" si="19"/>
        <v>80.38</v>
      </c>
      <c r="K104" s="58">
        <v>15649.92</v>
      </c>
      <c r="L104" s="59">
        <f t="shared" si="20"/>
        <v>0.048407915184231</v>
      </c>
      <c r="M104" s="57">
        <f t="shared" si="21"/>
        <v>80.14</v>
      </c>
      <c r="N104" s="56">
        <f t="shared" si="22"/>
        <v>80.14</v>
      </c>
      <c r="O104" s="26" t="s">
        <v>69</v>
      </c>
      <c r="P104" s="63" t="s">
        <v>70</v>
      </c>
      <c r="Q104" s="63" t="s">
        <v>70</v>
      </c>
      <c r="R104" s="56"/>
      <c r="S104" s="57">
        <f t="shared" si="23"/>
        <v>0.8026</v>
      </c>
      <c r="T104" s="56" t="str">
        <f t="shared" si="24"/>
        <v>是</v>
      </c>
      <c r="U104" s="69">
        <v>870</v>
      </c>
      <c r="V104" s="70">
        <v>1</v>
      </c>
      <c r="W104" s="69">
        <v>1</v>
      </c>
      <c r="X104" s="70">
        <f t="shared" si="25"/>
        <v>63.79</v>
      </c>
      <c r="Y104" s="77"/>
      <c r="Z104" s="77"/>
      <c r="AA104" s="77"/>
      <c r="AB104" s="77"/>
      <c r="AC104" s="77"/>
      <c r="AD104" s="17">
        <v>0.4556</v>
      </c>
      <c r="AE104" s="19">
        <f t="shared" si="32"/>
        <v>0</v>
      </c>
      <c r="AF104" s="77">
        <f t="shared" si="26"/>
        <v>0</v>
      </c>
      <c r="AG104" s="77"/>
      <c r="AH104" s="77"/>
      <c r="AI104" s="77"/>
      <c r="AJ104" s="56">
        <f t="shared" si="27"/>
        <v>63.79</v>
      </c>
      <c r="AK104" s="69"/>
      <c r="AL104" s="69"/>
      <c r="AM104" s="95" t="s">
        <v>75</v>
      </c>
      <c r="AN104" s="95" t="s">
        <v>75</v>
      </c>
      <c r="AO104" s="94"/>
      <c r="AP104" s="94"/>
      <c r="AQ104" s="95"/>
      <c r="AR104" s="94">
        <f t="shared" si="28"/>
        <v>0</v>
      </c>
      <c r="AS104" s="97">
        <f t="shared" si="33"/>
        <v>63.79</v>
      </c>
      <c r="AT104" s="2">
        <f t="shared" si="29"/>
        <v>63.79</v>
      </c>
      <c r="AU104" s="2">
        <f t="shared" si="30"/>
        <v>63.79</v>
      </c>
      <c r="AV104" s="2">
        <f t="shared" si="31"/>
        <v>0</v>
      </c>
    </row>
    <row r="105" s="2" customFormat="1" ht="46" spans="1:48">
      <c r="A105" s="29">
        <v>104</v>
      </c>
      <c r="B105" s="27"/>
      <c r="C105" s="26" t="s">
        <v>368</v>
      </c>
      <c r="D105" s="27" t="s">
        <v>369</v>
      </c>
      <c r="E105" s="46" t="s">
        <v>370</v>
      </c>
      <c r="F105" s="45">
        <f>'[1]2021年度园区有效投入-技术改造'!$I105</f>
        <v>274.2</v>
      </c>
      <c r="G105" s="26" t="s">
        <v>86</v>
      </c>
      <c r="H105" s="27">
        <v>0.7</v>
      </c>
      <c r="I105" s="57">
        <f t="shared" si="18"/>
        <v>80.05</v>
      </c>
      <c r="J105" s="57">
        <f t="shared" si="19"/>
        <v>80.05</v>
      </c>
      <c r="K105" s="58">
        <v>3631.17</v>
      </c>
      <c r="L105" s="59">
        <f t="shared" si="20"/>
        <v>0.0755128512297689</v>
      </c>
      <c r="M105" s="57">
        <f t="shared" si="21"/>
        <v>80.22</v>
      </c>
      <c r="N105" s="56">
        <f t="shared" si="22"/>
        <v>80.22</v>
      </c>
      <c r="O105" s="26" t="s">
        <v>69</v>
      </c>
      <c r="P105" s="63" t="s">
        <v>70</v>
      </c>
      <c r="Q105" s="63" t="s">
        <v>70</v>
      </c>
      <c r="R105" s="56"/>
      <c r="S105" s="57">
        <f t="shared" si="23"/>
        <v>0.8014</v>
      </c>
      <c r="T105" s="56" t="str">
        <f t="shared" si="24"/>
        <v>否</v>
      </c>
      <c r="U105" s="69">
        <v>957</v>
      </c>
      <c r="V105" s="70">
        <v>1</v>
      </c>
      <c r="W105" s="69">
        <v>1</v>
      </c>
      <c r="X105" s="70">
        <f t="shared" si="25"/>
        <v>21.42</v>
      </c>
      <c r="Y105" s="77"/>
      <c r="Z105" s="77"/>
      <c r="AA105" s="77"/>
      <c r="AB105" s="77"/>
      <c r="AC105" s="77"/>
      <c r="AD105" s="17">
        <v>0.4556</v>
      </c>
      <c r="AE105" s="19">
        <f t="shared" si="32"/>
        <v>0</v>
      </c>
      <c r="AF105" s="77">
        <f t="shared" si="26"/>
        <v>0</v>
      </c>
      <c r="AG105" s="77"/>
      <c r="AH105" s="77"/>
      <c r="AI105" s="77"/>
      <c r="AJ105" s="56">
        <f t="shared" si="27"/>
        <v>21.42</v>
      </c>
      <c r="AK105" s="69"/>
      <c r="AL105" s="69"/>
      <c r="AM105" s="95" t="s">
        <v>75</v>
      </c>
      <c r="AN105" s="95" t="s">
        <v>75</v>
      </c>
      <c r="AO105" s="94"/>
      <c r="AP105" s="94"/>
      <c r="AQ105" s="95"/>
      <c r="AR105" s="94">
        <f t="shared" si="28"/>
        <v>0</v>
      </c>
      <c r="AS105" s="97">
        <f t="shared" si="33"/>
        <v>21.42</v>
      </c>
      <c r="AT105" s="2">
        <f t="shared" si="29"/>
        <v>21.42</v>
      </c>
      <c r="AU105" s="2">
        <f t="shared" si="30"/>
        <v>21.42</v>
      </c>
      <c r="AV105" s="2">
        <f t="shared" si="31"/>
        <v>0</v>
      </c>
    </row>
    <row r="106" s="2" customFormat="1" ht="46" spans="1:48">
      <c r="A106" s="29">
        <v>105</v>
      </c>
      <c r="B106" s="27"/>
      <c r="C106" s="26" t="s">
        <v>371</v>
      </c>
      <c r="D106" s="27" t="s">
        <v>372</v>
      </c>
      <c r="E106" s="46" t="s">
        <v>373</v>
      </c>
      <c r="F106" s="45">
        <f>'[1]2021年度园区有效投入-技术改造'!$I106</f>
        <v>1007.18</v>
      </c>
      <c r="G106" s="26" t="s">
        <v>62</v>
      </c>
      <c r="H106" s="27">
        <v>0.8</v>
      </c>
      <c r="I106" s="57">
        <f t="shared" si="18"/>
        <v>80.56</v>
      </c>
      <c r="J106" s="57">
        <f t="shared" si="19"/>
        <v>80.56</v>
      </c>
      <c r="K106" s="58">
        <v>41327.31</v>
      </c>
      <c r="L106" s="59">
        <f t="shared" si="20"/>
        <v>0.0243708095203874</v>
      </c>
      <c r="M106" s="57">
        <f t="shared" si="21"/>
        <v>80.07</v>
      </c>
      <c r="N106" s="56">
        <f t="shared" si="22"/>
        <v>80.07</v>
      </c>
      <c r="O106" s="26" t="s">
        <v>69</v>
      </c>
      <c r="P106" s="63" t="s">
        <v>70</v>
      </c>
      <c r="Q106" s="63" t="s">
        <v>70</v>
      </c>
      <c r="R106" s="56"/>
      <c r="S106" s="57">
        <f t="shared" si="23"/>
        <v>0.8032</v>
      </c>
      <c r="T106" s="56" t="str">
        <f t="shared" si="24"/>
        <v>是</v>
      </c>
      <c r="U106" s="69" t="s">
        <v>79</v>
      </c>
      <c r="V106" s="70">
        <v>0.8</v>
      </c>
      <c r="W106" s="69">
        <v>1</v>
      </c>
      <c r="X106" s="70">
        <f t="shared" si="25"/>
        <v>64.67</v>
      </c>
      <c r="Y106" s="77" t="e">
        <f>VLOOKUP(C106,#REF!,9,FALSE)</f>
        <v>#REF!</v>
      </c>
      <c r="Z106" s="77" t="e">
        <f>VLOOKUP($C106,#REF!,3,FALSE)</f>
        <v>#REF!</v>
      </c>
      <c r="AA106" s="78" t="e">
        <f>VLOOKUP($C106,#REF!,4,FALSE)*0.8</f>
        <v>#REF!</v>
      </c>
      <c r="AB106" s="78" t="e">
        <f>VLOOKUP($C106,#REF!,5,FALSE)</f>
        <v>#REF!</v>
      </c>
      <c r="AC106" s="86" t="e">
        <f>VLOOKUP($C106,#REF!,6,FALSE)</f>
        <v>#REF!</v>
      </c>
      <c r="AD106" s="17">
        <v>0.4556</v>
      </c>
      <c r="AE106" s="19" t="e">
        <f t="shared" si="32"/>
        <v>#REF!</v>
      </c>
      <c r="AF106" s="77" t="e">
        <f t="shared" si="26"/>
        <v>#REF!</v>
      </c>
      <c r="AG106" s="77"/>
      <c r="AH106" s="77"/>
      <c r="AI106" s="77"/>
      <c r="AJ106" s="56" t="e">
        <f t="shared" si="27"/>
        <v>#REF!</v>
      </c>
      <c r="AK106" s="69"/>
      <c r="AL106" s="69"/>
      <c r="AM106" s="95" t="s">
        <v>75</v>
      </c>
      <c r="AN106" s="95" t="s">
        <v>75</v>
      </c>
      <c r="AO106" s="94"/>
      <c r="AP106" s="94"/>
      <c r="AQ106" s="95"/>
      <c r="AR106" s="94">
        <f t="shared" si="28"/>
        <v>0</v>
      </c>
      <c r="AS106" s="97" t="e">
        <f t="shared" si="33"/>
        <v>#REF!</v>
      </c>
      <c r="AT106" s="2" t="e">
        <f t="shared" si="29"/>
        <v>#REF!</v>
      </c>
      <c r="AU106" s="2" t="e">
        <f t="shared" si="30"/>
        <v>#REF!</v>
      </c>
      <c r="AV106" s="2" t="e">
        <f t="shared" si="31"/>
        <v>#REF!</v>
      </c>
    </row>
    <row r="107" s="2" customFormat="1" ht="31" spans="1:48">
      <c r="A107" s="29">
        <v>106</v>
      </c>
      <c r="B107" s="27"/>
      <c r="C107" s="26" t="s">
        <v>374</v>
      </c>
      <c r="D107" s="27" t="s">
        <v>375</v>
      </c>
      <c r="E107" s="46" t="s">
        <v>376</v>
      </c>
      <c r="F107" s="45">
        <f>'[1]2021年度园区有效投入-技术改造'!$I107</f>
        <v>770.6</v>
      </c>
      <c r="G107" s="26" t="s">
        <v>62</v>
      </c>
      <c r="H107" s="27">
        <v>0.8</v>
      </c>
      <c r="I107" s="57">
        <f t="shared" si="18"/>
        <v>80.39</v>
      </c>
      <c r="J107" s="57">
        <f t="shared" si="19"/>
        <v>80.39</v>
      </c>
      <c r="K107" s="58">
        <v>9285.82</v>
      </c>
      <c r="L107" s="59">
        <f t="shared" si="20"/>
        <v>0.0829867475354896</v>
      </c>
      <c r="M107" s="57">
        <f t="shared" si="21"/>
        <v>80.24</v>
      </c>
      <c r="N107" s="56">
        <f t="shared" si="22"/>
        <v>80.24</v>
      </c>
      <c r="O107" s="26" t="s">
        <v>69</v>
      </c>
      <c r="P107" s="63" t="s">
        <v>70</v>
      </c>
      <c r="Q107" s="63" t="s">
        <v>70</v>
      </c>
      <c r="R107" s="56"/>
      <c r="S107" s="57">
        <f t="shared" si="23"/>
        <v>0.8032</v>
      </c>
      <c r="T107" s="56" t="str">
        <f t="shared" si="24"/>
        <v>是</v>
      </c>
      <c r="U107" s="69" t="s">
        <v>79</v>
      </c>
      <c r="V107" s="70">
        <v>0.8</v>
      </c>
      <c r="W107" s="69">
        <v>1</v>
      </c>
      <c r="X107" s="70">
        <f t="shared" si="25"/>
        <v>49.48</v>
      </c>
      <c r="Y107" s="77" t="e">
        <f>VLOOKUP(C107,#REF!,9,FALSE)</f>
        <v>#REF!</v>
      </c>
      <c r="Z107" s="77" t="e">
        <f>VLOOKUP($C107,#REF!,3,FALSE)</f>
        <v>#REF!</v>
      </c>
      <c r="AA107" s="78" t="e">
        <f>VLOOKUP($C107,#REF!,4,FALSE)*0.8</f>
        <v>#REF!</v>
      </c>
      <c r="AB107" s="78" t="e">
        <f>VLOOKUP($C107,#REF!,5,FALSE)</f>
        <v>#REF!</v>
      </c>
      <c r="AC107" s="86" t="e">
        <f>VLOOKUP($C107,#REF!,6,FALSE)</f>
        <v>#REF!</v>
      </c>
      <c r="AD107" s="17">
        <v>0.4556</v>
      </c>
      <c r="AE107" s="19" t="e">
        <f t="shared" si="32"/>
        <v>#REF!</v>
      </c>
      <c r="AF107" s="77" t="e">
        <f t="shared" si="26"/>
        <v>#REF!</v>
      </c>
      <c r="AG107" s="77"/>
      <c r="AH107" s="77"/>
      <c r="AI107" s="77"/>
      <c r="AJ107" s="56" t="e">
        <f t="shared" si="27"/>
        <v>#REF!</v>
      </c>
      <c r="AK107" s="69"/>
      <c r="AL107" s="69"/>
      <c r="AM107" s="95" t="s">
        <v>75</v>
      </c>
      <c r="AN107" s="95" t="s">
        <v>75</v>
      </c>
      <c r="AO107" s="94"/>
      <c r="AP107" s="94"/>
      <c r="AQ107" s="95"/>
      <c r="AR107" s="94">
        <f t="shared" si="28"/>
        <v>0</v>
      </c>
      <c r="AS107" s="97" t="e">
        <f t="shared" si="33"/>
        <v>#REF!</v>
      </c>
      <c r="AT107" s="2" t="e">
        <f t="shared" si="29"/>
        <v>#REF!</v>
      </c>
      <c r="AU107" s="2" t="e">
        <f t="shared" si="30"/>
        <v>#REF!</v>
      </c>
      <c r="AV107" s="2" t="e">
        <f t="shared" si="31"/>
        <v>#REF!</v>
      </c>
    </row>
    <row r="108" s="2" customFormat="1" ht="46" spans="1:48">
      <c r="A108" s="29">
        <v>107</v>
      </c>
      <c r="B108" s="27"/>
      <c r="C108" s="26" t="s">
        <v>377</v>
      </c>
      <c r="D108" s="27" t="s">
        <v>378</v>
      </c>
      <c r="E108" s="46" t="s">
        <v>379</v>
      </c>
      <c r="F108" s="45">
        <f>'[1]2021年度园区有效投入-技术改造'!$I108</f>
        <v>597.2</v>
      </c>
      <c r="G108" s="26" t="s">
        <v>86</v>
      </c>
      <c r="H108" s="27">
        <v>0.7</v>
      </c>
      <c r="I108" s="57">
        <f t="shared" si="18"/>
        <v>80.27</v>
      </c>
      <c r="J108" s="57">
        <f t="shared" si="19"/>
        <v>80.27</v>
      </c>
      <c r="K108" s="58">
        <v>6681.27</v>
      </c>
      <c r="L108" s="59">
        <f t="shared" si="20"/>
        <v>0.0893842039013541</v>
      </c>
      <c r="M108" s="57">
        <f t="shared" si="21"/>
        <v>80.26</v>
      </c>
      <c r="N108" s="56">
        <f t="shared" si="22"/>
        <v>80.26</v>
      </c>
      <c r="O108" s="26" t="s">
        <v>69</v>
      </c>
      <c r="P108" s="63" t="s">
        <v>70</v>
      </c>
      <c r="Q108" s="63" t="s">
        <v>70</v>
      </c>
      <c r="R108" s="56"/>
      <c r="S108" s="57">
        <f t="shared" si="23"/>
        <v>0.8027</v>
      </c>
      <c r="T108" s="56" t="str">
        <f t="shared" si="24"/>
        <v>是</v>
      </c>
      <c r="U108" s="69">
        <v>655</v>
      </c>
      <c r="V108" s="70">
        <v>1</v>
      </c>
      <c r="W108" s="69">
        <v>1</v>
      </c>
      <c r="X108" s="70">
        <f t="shared" si="25"/>
        <v>46.71</v>
      </c>
      <c r="Y108" s="77"/>
      <c r="Z108" s="77"/>
      <c r="AA108" s="77"/>
      <c r="AB108" s="77"/>
      <c r="AC108" s="77"/>
      <c r="AD108" s="17">
        <v>0.4556</v>
      </c>
      <c r="AE108" s="19">
        <f t="shared" si="32"/>
        <v>0</v>
      </c>
      <c r="AF108" s="77">
        <f t="shared" si="26"/>
        <v>0</v>
      </c>
      <c r="AG108" s="77"/>
      <c r="AH108" s="77"/>
      <c r="AI108" s="77"/>
      <c r="AJ108" s="56">
        <f t="shared" si="27"/>
        <v>46.71</v>
      </c>
      <c r="AK108" s="69"/>
      <c r="AL108" s="69"/>
      <c r="AM108" s="95" t="s">
        <v>75</v>
      </c>
      <c r="AN108" s="95" t="s">
        <v>75</v>
      </c>
      <c r="AO108" s="94"/>
      <c r="AP108" s="94"/>
      <c r="AQ108" s="95"/>
      <c r="AR108" s="94">
        <f t="shared" si="28"/>
        <v>0</v>
      </c>
      <c r="AS108" s="97">
        <f t="shared" si="33"/>
        <v>46.71</v>
      </c>
      <c r="AT108" s="2">
        <f t="shared" si="29"/>
        <v>46.71</v>
      </c>
      <c r="AU108" s="2">
        <f t="shared" si="30"/>
        <v>46.71</v>
      </c>
      <c r="AV108" s="2">
        <f t="shared" si="31"/>
        <v>0</v>
      </c>
    </row>
    <row r="109" s="2" customFormat="1" ht="46" spans="1:48">
      <c r="A109" s="29">
        <v>108</v>
      </c>
      <c r="B109" s="27"/>
      <c r="C109" s="26" t="s">
        <v>380</v>
      </c>
      <c r="D109" s="27" t="s">
        <v>381</v>
      </c>
      <c r="E109" s="46" t="s">
        <v>382</v>
      </c>
      <c r="F109" s="45">
        <f>'[1]2021年度园区有效投入-技术改造'!$I109</f>
        <v>1794.2</v>
      </c>
      <c r="G109" s="26" t="s">
        <v>86</v>
      </c>
      <c r="H109" s="27">
        <v>0.7</v>
      </c>
      <c r="I109" s="57">
        <f t="shared" si="18"/>
        <v>81.1</v>
      </c>
      <c r="J109" s="57">
        <f t="shared" si="19"/>
        <v>81.1</v>
      </c>
      <c r="K109" s="58">
        <v>709.69</v>
      </c>
      <c r="L109" s="59">
        <f t="shared" si="20"/>
        <v>2.52814609195564</v>
      </c>
      <c r="M109" s="57">
        <f t="shared" si="21"/>
        <v>87.51</v>
      </c>
      <c r="N109" s="56">
        <f t="shared" si="22"/>
        <v>87.51</v>
      </c>
      <c r="O109" s="26" t="s">
        <v>69</v>
      </c>
      <c r="P109" s="63" t="s">
        <v>70</v>
      </c>
      <c r="Q109" s="63" t="s">
        <v>70</v>
      </c>
      <c r="R109" s="56"/>
      <c r="S109" s="57">
        <f t="shared" si="23"/>
        <v>0.8431</v>
      </c>
      <c r="T109" s="56" t="str">
        <f t="shared" si="24"/>
        <v>是</v>
      </c>
      <c r="U109" s="69" t="s">
        <v>79</v>
      </c>
      <c r="V109" s="70">
        <v>0.8</v>
      </c>
      <c r="W109" s="69">
        <v>1</v>
      </c>
      <c r="X109" s="70">
        <f t="shared" si="25"/>
        <v>116.91</v>
      </c>
      <c r="Y109" s="77" t="e">
        <f>VLOOKUP(C109,#REF!,9,FALSE)</f>
        <v>#REF!</v>
      </c>
      <c r="Z109" s="77" t="e">
        <f>VLOOKUP($C109,#REF!,3,FALSE)</f>
        <v>#REF!</v>
      </c>
      <c r="AA109" s="78" t="e">
        <f>VLOOKUP($C109,#REF!,4,FALSE)*0.8</f>
        <v>#REF!</v>
      </c>
      <c r="AB109" s="78" t="e">
        <f>VLOOKUP($C109,#REF!,5,FALSE)</f>
        <v>#REF!</v>
      </c>
      <c r="AC109" s="86" t="e">
        <f>VLOOKUP($C109,#REF!,6,FALSE)</f>
        <v>#REF!</v>
      </c>
      <c r="AD109" s="17">
        <v>0.4556</v>
      </c>
      <c r="AE109" s="19" t="e">
        <f t="shared" si="32"/>
        <v>#REF!</v>
      </c>
      <c r="AF109" s="77" t="e">
        <f t="shared" si="26"/>
        <v>#REF!</v>
      </c>
      <c r="AG109" s="77"/>
      <c r="AH109" s="77"/>
      <c r="AI109" s="77"/>
      <c r="AJ109" s="56" t="e">
        <f t="shared" si="27"/>
        <v>#REF!</v>
      </c>
      <c r="AK109" s="69"/>
      <c r="AL109" s="69"/>
      <c r="AM109" s="95" t="s">
        <v>75</v>
      </c>
      <c r="AN109" s="95" t="s">
        <v>75</v>
      </c>
      <c r="AO109" s="94"/>
      <c r="AP109" s="94"/>
      <c r="AQ109" s="95"/>
      <c r="AR109" s="94">
        <f t="shared" si="28"/>
        <v>0</v>
      </c>
      <c r="AS109" s="97" t="e">
        <f t="shared" si="33"/>
        <v>#REF!</v>
      </c>
      <c r="AT109" s="2" t="e">
        <f t="shared" si="29"/>
        <v>#REF!</v>
      </c>
      <c r="AU109" s="2" t="e">
        <f t="shared" si="30"/>
        <v>#REF!</v>
      </c>
      <c r="AV109" s="2" t="e">
        <f t="shared" si="31"/>
        <v>#REF!</v>
      </c>
    </row>
    <row r="110" s="2" customFormat="1" ht="61" spans="1:48">
      <c r="A110" s="29">
        <v>109</v>
      </c>
      <c r="B110" s="27"/>
      <c r="C110" s="26" t="s">
        <v>383</v>
      </c>
      <c r="D110" s="27" t="s">
        <v>384</v>
      </c>
      <c r="E110" s="46" t="s">
        <v>385</v>
      </c>
      <c r="F110" s="45">
        <f>'[1]2021年度园区有效投入-技术改造'!$I110</f>
        <v>401.97</v>
      </c>
      <c r="G110" s="26" t="s">
        <v>62</v>
      </c>
      <c r="H110" s="27">
        <v>0.8</v>
      </c>
      <c r="I110" s="57">
        <f t="shared" si="18"/>
        <v>80.14</v>
      </c>
      <c r="J110" s="57">
        <f t="shared" si="19"/>
        <v>80.14</v>
      </c>
      <c r="K110" s="58">
        <v>3750</v>
      </c>
      <c r="L110" s="59">
        <f t="shared" si="20"/>
        <v>0.107192</v>
      </c>
      <c r="M110" s="57">
        <f t="shared" si="21"/>
        <v>80.31</v>
      </c>
      <c r="N110" s="56">
        <f t="shared" si="22"/>
        <v>80.31</v>
      </c>
      <c r="O110" s="26" t="s">
        <v>69</v>
      </c>
      <c r="P110" s="63" t="s">
        <v>70</v>
      </c>
      <c r="Q110" s="63" t="s">
        <v>70</v>
      </c>
      <c r="R110" s="56"/>
      <c r="S110" s="57">
        <f t="shared" si="23"/>
        <v>0.8023</v>
      </c>
      <c r="T110" s="56" t="str">
        <f t="shared" si="24"/>
        <v>否</v>
      </c>
      <c r="U110" s="69">
        <v>449</v>
      </c>
      <c r="V110" s="70">
        <v>1</v>
      </c>
      <c r="W110" s="69">
        <v>1</v>
      </c>
      <c r="X110" s="70">
        <f t="shared" si="25"/>
        <v>32.23</v>
      </c>
      <c r="Y110" s="77"/>
      <c r="Z110" s="77"/>
      <c r="AA110" s="77"/>
      <c r="AB110" s="77"/>
      <c r="AC110" s="77"/>
      <c r="AD110" s="17">
        <v>0.4556</v>
      </c>
      <c r="AE110" s="19">
        <f t="shared" si="32"/>
        <v>0</v>
      </c>
      <c r="AF110" s="77">
        <f t="shared" si="26"/>
        <v>0</v>
      </c>
      <c r="AG110" s="77"/>
      <c r="AH110" s="77"/>
      <c r="AI110" s="77"/>
      <c r="AJ110" s="56">
        <f t="shared" si="27"/>
        <v>32.23</v>
      </c>
      <c r="AK110" s="69"/>
      <c r="AL110" s="69"/>
      <c r="AM110" s="95" t="s">
        <v>75</v>
      </c>
      <c r="AN110" s="95" t="s">
        <v>75</v>
      </c>
      <c r="AO110" s="94"/>
      <c r="AP110" s="94"/>
      <c r="AQ110" s="95"/>
      <c r="AR110" s="94">
        <f t="shared" si="28"/>
        <v>0</v>
      </c>
      <c r="AS110" s="97">
        <f t="shared" si="33"/>
        <v>32.23</v>
      </c>
      <c r="AT110" s="2">
        <f t="shared" si="29"/>
        <v>32.23</v>
      </c>
      <c r="AU110" s="2">
        <f t="shared" si="30"/>
        <v>32.23</v>
      </c>
      <c r="AV110" s="2">
        <f t="shared" si="31"/>
        <v>0</v>
      </c>
    </row>
    <row r="111" s="2" customFormat="1" ht="46" spans="1:48">
      <c r="A111" s="29">
        <v>110</v>
      </c>
      <c r="B111" s="27"/>
      <c r="C111" s="26" t="s">
        <v>386</v>
      </c>
      <c r="D111" s="27" t="s">
        <v>387</v>
      </c>
      <c r="E111" s="46" t="s">
        <v>388</v>
      </c>
      <c r="F111" s="45">
        <f>'[1]2021年度园区有效投入-技术改造'!$I111</f>
        <v>617.01</v>
      </c>
      <c r="G111" s="26" t="s">
        <v>62</v>
      </c>
      <c r="H111" s="27">
        <v>0.8</v>
      </c>
      <c r="I111" s="57">
        <f t="shared" si="18"/>
        <v>80.29</v>
      </c>
      <c r="J111" s="57">
        <f t="shared" si="19"/>
        <v>80.29</v>
      </c>
      <c r="K111" s="58">
        <v>9765.03</v>
      </c>
      <c r="L111" s="59">
        <f t="shared" si="20"/>
        <v>0.0631856737767319</v>
      </c>
      <c r="M111" s="57">
        <f t="shared" si="21"/>
        <v>80.18</v>
      </c>
      <c r="N111" s="56">
        <f t="shared" si="22"/>
        <v>80.18</v>
      </c>
      <c r="O111" s="26" t="s">
        <v>69</v>
      </c>
      <c r="P111" s="63" t="s">
        <v>70</v>
      </c>
      <c r="Q111" s="63" t="s">
        <v>70</v>
      </c>
      <c r="R111" s="56"/>
      <c r="S111" s="57">
        <f t="shared" si="23"/>
        <v>0.8024</v>
      </c>
      <c r="T111" s="56" t="str">
        <f t="shared" si="24"/>
        <v>是</v>
      </c>
      <c r="U111" s="69">
        <v>2110</v>
      </c>
      <c r="V111" s="70">
        <v>1</v>
      </c>
      <c r="W111" s="69">
        <v>1</v>
      </c>
      <c r="X111" s="70">
        <f t="shared" si="25"/>
        <v>49.48</v>
      </c>
      <c r="Y111" s="77"/>
      <c r="Z111" s="77"/>
      <c r="AA111" s="77"/>
      <c r="AB111" s="77"/>
      <c r="AC111" s="77"/>
      <c r="AD111" s="17">
        <v>0.4556</v>
      </c>
      <c r="AE111" s="19">
        <f t="shared" si="32"/>
        <v>0</v>
      </c>
      <c r="AF111" s="77">
        <f t="shared" si="26"/>
        <v>0</v>
      </c>
      <c r="AG111" s="77"/>
      <c r="AH111" s="77"/>
      <c r="AI111" s="77"/>
      <c r="AJ111" s="56">
        <f t="shared" si="27"/>
        <v>49.48</v>
      </c>
      <c r="AK111" s="69"/>
      <c r="AL111" s="69"/>
      <c r="AM111" s="95" t="s">
        <v>75</v>
      </c>
      <c r="AN111" s="95" t="s">
        <v>75</v>
      </c>
      <c r="AO111" s="94"/>
      <c r="AP111" s="94"/>
      <c r="AQ111" s="95"/>
      <c r="AR111" s="94">
        <f t="shared" si="28"/>
        <v>0</v>
      </c>
      <c r="AS111" s="97">
        <f t="shared" si="33"/>
        <v>49.48</v>
      </c>
      <c r="AT111" s="2">
        <f t="shared" si="29"/>
        <v>49.48</v>
      </c>
      <c r="AU111" s="2">
        <f t="shared" si="30"/>
        <v>49.48</v>
      </c>
      <c r="AV111" s="2">
        <f t="shared" si="31"/>
        <v>0</v>
      </c>
    </row>
    <row r="112" s="2" customFormat="1" ht="31" spans="1:48">
      <c r="A112" s="29">
        <v>111</v>
      </c>
      <c r="B112" s="27"/>
      <c r="C112" s="26" t="s">
        <v>389</v>
      </c>
      <c r="D112" s="27" t="s">
        <v>390</v>
      </c>
      <c r="E112" s="46" t="s">
        <v>391</v>
      </c>
      <c r="F112" s="45">
        <f>'[1]2021年度园区有效投入-技术改造'!$I112</f>
        <v>1611.72</v>
      </c>
      <c r="G112" s="26" t="s">
        <v>62</v>
      </c>
      <c r="H112" s="27">
        <v>0.8</v>
      </c>
      <c r="I112" s="57">
        <f t="shared" si="18"/>
        <v>80.98</v>
      </c>
      <c r="J112" s="57">
        <f t="shared" si="19"/>
        <v>80.98</v>
      </c>
      <c r="K112" s="58">
        <v>1672.2</v>
      </c>
      <c r="L112" s="59">
        <f t="shared" si="20"/>
        <v>0.963832077502691</v>
      </c>
      <c r="M112" s="57">
        <f t="shared" si="21"/>
        <v>82.86</v>
      </c>
      <c r="N112" s="56">
        <f t="shared" si="22"/>
        <v>82.86</v>
      </c>
      <c r="O112" s="26" t="s">
        <v>69</v>
      </c>
      <c r="P112" s="63" t="s">
        <v>70</v>
      </c>
      <c r="Q112" s="63" t="s">
        <v>70</v>
      </c>
      <c r="R112" s="56"/>
      <c r="S112" s="57">
        <f t="shared" si="23"/>
        <v>0.8192</v>
      </c>
      <c r="T112" s="56" t="str">
        <f t="shared" si="24"/>
        <v>是</v>
      </c>
      <c r="U112" s="69">
        <v>1600</v>
      </c>
      <c r="V112" s="70">
        <v>1</v>
      </c>
      <c r="W112" s="69">
        <v>1</v>
      </c>
      <c r="X112" s="70">
        <f t="shared" si="25"/>
        <v>131.41</v>
      </c>
      <c r="Y112" s="77"/>
      <c r="Z112" s="77"/>
      <c r="AA112" s="77"/>
      <c r="AB112" s="77"/>
      <c r="AC112" s="77"/>
      <c r="AD112" s="17">
        <v>0.4556</v>
      </c>
      <c r="AE112" s="19">
        <f t="shared" si="32"/>
        <v>0</v>
      </c>
      <c r="AF112" s="77">
        <f t="shared" si="26"/>
        <v>0</v>
      </c>
      <c r="AG112" s="77"/>
      <c r="AH112" s="77"/>
      <c r="AI112" s="77"/>
      <c r="AJ112" s="56">
        <f t="shared" si="27"/>
        <v>131.41</v>
      </c>
      <c r="AK112" s="69"/>
      <c r="AL112" s="69"/>
      <c r="AM112" s="95" t="s">
        <v>75</v>
      </c>
      <c r="AN112" s="95" t="s">
        <v>75</v>
      </c>
      <c r="AO112" s="94"/>
      <c r="AP112" s="94"/>
      <c r="AQ112" s="95"/>
      <c r="AR112" s="94">
        <f t="shared" si="28"/>
        <v>0</v>
      </c>
      <c r="AS112" s="97">
        <f t="shared" si="33"/>
        <v>131.41</v>
      </c>
      <c r="AT112" s="2">
        <f t="shared" si="29"/>
        <v>131.41</v>
      </c>
      <c r="AU112" s="2">
        <f t="shared" si="30"/>
        <v>131.41</v>
      </c>
      <c r="AV112" s="2">
        <f t="shared" si="31"/>
        <v>0</v>
      </c>
    </row>
    <row r="113" s="2" customFormat="1" ht="46" spans="1:48">
      <c r="A113" s="29">
        <v>112</v>
      </c>
      <c r="B113" s="27"/>
      <c r="C113" s="26" t="s">
        <v>392</v>
      </c>
      <c r="D113" s="27" t="s">
        <v>393</v>
      </c>
      <c r="E113" s="46" t="s">
        <v>394</v>
      </c>
      <c r="F113" s="45">
        <f>'[1]2021年度园区有效投入-技术改造'!$I113</f>
        <v>831.82</v>
      </c>
      <c r="G113" s="26" t="s">
        <v>62</v>
      </c>
      <c r="H113" s="27">
        <v>0.8</v>
      </c>
      <c r="I113" s="57">
        <f t="shared" si="18"/>
        <v>80.44</v>
      </c>
      <c r="J113" s="57">
        <f t="shared" si="19"/>
        <v>80.44</v>
      </c>
      <c r="K113" s="58">
        <v>21360</v>
      </c>
      <c r="L113" s="59">
        <f t="shared" si="20"/>
        <v>0.0389428838951311</v>
      </c>
      <c r="M113" s="57">
        <f t="shared" si="21"/>
        <v>80.11</v>
      </c>
      <c r="N113" s="56">
        <f t="shared" si="22"/>
        <v>80.11</v>
      </c>
      <c r="O113" s="26" t="s">
        <v>69</v>
      </c>
      <c r="P113" s="63" t="s">
        <v>70</v>
      </c>
      <c r="Q113" s="63" t="s">
        <v>70</v>
      </c>
      <c r="R113" s="56"/>
      <c r="S113" s="57">
        <f t="shared" si="23"/>
        <v>0.8028</v>
      </c>
      <c r="T113" s="56" t="str">
        <f t="shared" si="24"/>
        <v>是</v>
      </c>
      <c r="U113" s="69" t="s">
        <v>79</v>
      </c>
      <c r="V113" s="70">
        <v>0.8</v>
      </c>
      <c r="W113" s="69">
        <v>1</v>
      </c>
      <c r="X113" s="70">
        <f t="shared" si="25"/>
        <v>53.39</v>
      </c>
      <c r="Y113" s="77" t="e">
        <f>VLOOKUP(C113,#REF!,9,FALSE)</f>
        <v>#REF!</v>
      </c>
      <c r="Z113" s="77" t="e">
        <f>VLOOKUP($C113,#REF!,3,FALSE)</f>
        <v>#REF!</v>
      </c>
      <c r="AA113" s="78" t="e">
        <f>VLOOKUP($C113,#REF!,4,FALSE)*0.8</f>
        <v>#REF!</v>
      </c>
      <c r="AB113" s="78" t="e">
        <f>VLOOKUP($C113,#REF!,5,FALSE)</f>
        <v>#REF!</v>
      </c>
      <c r="AC113" s="86" t="e">
        <f>VLOOKUP($C113,#REF!,6,FALSE)</f>
        <v>#REF!</v>
      </c>
      <c r="AD113" s="17">
        <v>0.4556</v>
      </c>
      <c r="AE113" s="19" t="e">
        <f t="shared" si="32"/>
        <v>#REF!</v>
      </c>
      <c r="AF113" s="77" t="e">
        <f t="shared" si="26"/>
        <v>#REF!</v>
      </c>
      <c r="AG113" s="77"/>
      <c r="AH113" s="77"/>
      <c r="AI113" s="77"/>
      <c r="AJ113" s="56" t="e">
        <f t="shared" si="27"/>
        <v>#REF!</v>
      </c>
      <c r="AK113" s="69"/>
      <c r="AL113" s="69"/>
      <c r="AM113" s="95" t="s">
        <v>75</v>
      </c>
      <c r="AN113" s="95" t="s">
        <v>75</v>
      </c>
      <c r="AO113" s="94"/>
      <c r="AP113" s="94"/>
      <c r="AQ113" s="95"/>
      <c r="AR113" s="94">
        <f t="shared" si="28"/>
        <v>0</v>
      </c>
      <c r="AS113" s="97" t="e">
        <f t="shared" si="33"/>
        <v>#REF!</v>
      </c>
      <c r="AT113" s="2" t="e">
        <f t="shared" si="29"/>
        <v>#REF!</v>
      </c>
      <c r="AU113" s="2" t="e">
        <f t="shared" si="30"/>
        <v>#REF!</v>
      </c>
      <c r="AV113" s="2" t="e">
        <f t="shared" si="31"/>
        <v>#REF!</v>
      </c>
    </row>
    <row r="114" s="2" customFormat="1" ht="61" spans="1:48">
      <c r="A114" s="29">
        <v>113</v>
      </c>
      <c r="B114" s="27"/>
      <c r="C114" s="26" t="s">
        <v>395</v>
      </c>
      <c r="D114" s="27" t="s">
        <v>396</v>
      </c>
      <c r="E114" s="46" t="s">
        <v>397</v>
      </c>
      <c r="F114" s="45">
        <f>'[1]2021年度园区有效投入-技术改造'!$I114</f>
        <v>3553.52</v>
      </c>
      <c r="G114" s="26" t="s">
        <v>62</v>
      </c>
      <c r="H114" s="27">
        <v>0.8</v>
      </c>
      <c r="I114" s="57">
        <f t="shared" si="18"/>
        <v>82.32</v>
      </c>
      <c r="J114" s="57">
        <f t="shared" si="19"/>
        <v>82.32</v>
      </c>
      <c r="K114" s="58">
        <v>72564.39</v>
      </c>
      <c r="L114" s="59">
        <f t="shared" si="20"/>
        <v>0.0489705763391658</v>
      </c>
      <c r="M114" s="57">
        <f t="shared" si="21"/>
        <v>80.14</v>
      </c>
      <c r="N114" s="56">
        <f t="shared" si="22"/>
        <v>80.14</v>
      </c>
      <c r="O114" s="26" t="s">
        <v>69</v>
      </c>
      <c r="P114" s="63" t="s">
        <v>70</v>
      </c>
      <c r="Q114" s="63" t="s">
        <v>70</v>
      </c>
      <c r="R114" s="56"/>
      <c r="S114" s="57">
        <f t="shared" si="23"/>
        <v>0.8123</v>
      </c>
      <c r="T114" s="56" t="str">
        <f t="shared" si="24"/>
        <v>是</v>
      </c>
      <c r="U114" s="69">
        <v>5277</v>
      </c>
      <c r="V114" s="70">
        <v>1</v>
      </c>
      <c r="W114" s="69">
        <v>1</v>
      </c>
      <c r="X114" s="70">
        <f t="shared" si="25"/>
        <v>287.78</v>
      </c>
      <c r="Y114" s="77"/>
      <c r="Z114" s="77"/>
      <c r="AA114" s="77"/>
      <c r="AB114" s="77"/>
      <c r="AC114" s="77"/>
      <c r="AD114" s="17">
        <v>0.4556</v>
      </c>
      <c r="AE114" s="19">
        <f t="shared" si="32"/>
        <v>0</v>
      </c>
      <c r="AF114" s="77">
        <f t="shared" si="26"/>
        <v>0</v>
      </c>
      <c r="AG114" s="77"/>
      <c r="AH114" s="77"/>
      <c r="AI114" s="77"/>
      <c r="AJ114" s="56">
        <f t="shared" si="27"/>
        <v>287.78</v>
      </c>
      <c r="AK114" s="69"/>
      <c r="AL114" s="69"/>
      <c r="AM114" s="95">
        <v>161</v>
      </c>
      <c r="AN114" s="95">
        <v>18</v>
      </c>
      <c r="AO114" s="94"/>
      <c r="AP114" s="94"/>
      <c r="AQ114" s="95"/>
      <c r="AR114" s="94">
        <f t="shared" si="28"/>
        <v>179</v>
      </c>
      <c r="AS114" s="97">
        <f t="shared" si="33"/>
        <v>108.78</v>
      </c>
      <c r="AT114" s="2">
        <f t="shared" si="29"/>
        <v>287.78</v>
      </c>
      <c r="AU114" s="2">
        <f t="shared" si="30"/>
        <v>108.78</v>
      </c>
      <c r="AV114" s="2">
        <f t="shared" si="31"/>
        <v>0</v>
      </c>
    </row>
    <row r="115" s="2" customFormat="1" ht="46" spans="1:48">
      <c r="A115" s="29">
        <v>114</v>
      </c>
      <c r="B115" s="27"/>
      <c r="C115" s="26" t="s">
        <v>398</v>
      </c>
      <c r="D115" s="27" t="s">
        <v>399</v>
      </c>
      <c r="E115" s="46" t="s">
        <v>400</v>
      </c>
      <c r="F115" s="45">
        <f>'[1]2021年度园区有效投入-技术改造'!$I115</f>
        <v>426.31</v>
      </c>
      <c r="G115" s="26" t="s">
        <v>86</v>
      </c>
      <c r="H115" s="27">
        <v>0.7</v>
      </c>
      <c r="I115" s="57">
        <f t="shared" si="18"/>
        <v>80.15</v>
      </c>
      <c r="J115" s="57">
        <f t="shared" si="19"/>
        <v>80.15</v>
      </c>
      <c r="K115" s="58">
        <v>5933.75</v>
      </c>
      <c r="L115" s="59">
        <f t="shared" si="20"/>
        <v>0.0718449547082368</v>
      </c>
      <c r="M115" s="57">
        <f t="shared" si="21"/>
        <v>80.21</v>
      </c>
      <c r="N115" s="56">
        <f t="shared" si="22"/>
        <v>80.21</v>
      </c>
      <c r="O115" s="26" t="s">
        <v>69</v>
      </c>
      <c r="P115" s="63" t="s">
        <v>70</v>
      </c>
      <c r="Q115" s="63" t="s">
        <v>70</v>
      </c>
      <c r="R115" s="56"/>
      <c r="S115" s="57">
        <f t="shared" si="23"/>
        <v>0.8018</v>
      </c>
      <c r="T115" s="56" t="str">
        <f t="shared" si="24"/>
        <v>否</v>
      </c>
      <c r="U115" s="69">
        <v>994</v>
      </c>
      <c r="V115" s="70">
        <v>1</v>
      </c>
      <c r="W115" s="69">
        <v>1</v>
      </c>
      <c r="X115" s="70">
        <f t="shared" si="25"/>
        <v>33.31</v>
      </c>
      <c r="Y115" s="77"/>
      <c r="Z115" s="77"/>
      <c r="AA115" s="77"/>
      <c r="AB115" s="77"/>
      <c r="AC115" s="77"/>
      <c r="AD115" s="17">
        <v>0.4556</v>
      </c>
      <c r="AE115" s="19">
        <f t="shared" si="32"/>
        <v>0</v>
      </c>
      <c r="AF115" s="77">
        <f t="shared" si="26"/>
        <v>0</v>
      </c>
      <c r="AG115" s="77"/>
      <c r="AH115" s="77"/>
      <c r="AI115" s="77"/>
      <c r="AJ115" s="56">
        <f t="shared" si="27"/>
        <v>33.31</v>
      </c>
      <c r="AK115" s="69"/>
      <c r="AL115" s="69"/>
      <c r="AM115" s="95" t="s">
        <v>75</v>
      </c>
      <c r="AN115" s="95" t="s">
        <v>75</v>
      </c>
      <c r="AO115" s="94"/>
      <c r="AP115" s="94"/>
      <c r="AQ115" s="95"/>
      <c r="AR115" s="94">
        <f t="shared" si="28"/>
        <v>0</v>
      </c>
      <c r="AS115" s="97">
        <f t="shared" si="33"/>
        <v>33.31</v>
      </c>
      <c r="AT115" s="2">
        <f t="shared" si="29"/>
        <v>33.31</v>
      </c>
      <c r="AU115" s="2">
        <f t="shared" si="30"/>
        <v>33.31</v>
      </c>
      <c r="AV115" s="2">
        <f t="shared" si="31"/>
        <v>0</v>
      </c>
    </row>
    <row r="116" s="2" customFormat="1" ht="31" spans="1:48">
      <c r="A116" s="29">
        <v>115</v>
      </c>
      <c r="B116" s="27"/>
      <c r="C116" s="26" t="s">
        <v>401</v>
      </c>
      <c r="D116" s="27" t="s">
        <v>402</v>
      </c>
      <c r="E116" s="46" t="s">
        <v>403</v>
      </c>
      <c r="F116" s="45">
        <f>'[1]2021年度园区有效投入-技术改造'!$I116</f>
        <v>1126.65</v>
      </c>
      <c r="G116" s="26" t="s">
        <v>62</v>
      </c>
      <c r="H116" s="27">
        <v>0.8</v>
      </c>
      <c r="I116" s="57">
        <f t="shared" si="18"/>
        <v>80.64</v>
      </c>
      <c r="J116" s="57">
        <f t="shared" si="19"/>
        <v>80.64</v>
      </c>
      <c r="K116" s="58">
        <v>26006.54</v>
      </c>
      <c r="L116" s="59">
        <f t="shared" si="20"/>
        <v>0.0433217952099741</v>
      </c>
      <c r="M116" s="57">
        <f t="shared" si="21"/>
        <v>80.12</v>
      </c>
      <c r="N116" s="56">
        <f t="shared" si="22"/>
        <v>80.12</v>
      </c>
      <c r="O116" s="26" t="s">
        <v>69</v>
      </c>
      <c r="P116" s="63" t="s">
        <v>70</v>
      </c>
      <c r="Q116" s="63" t="s">
        <v>70</v>
      </c>
      <c r="R116" s="56"/>
      <c r="S116" s="57">
        <f t="shared" si="23"/>
        <v>0.8038</v>
      </c>
      <c r="T116" s="56" t="str">
        <f t="shared" si="24"/>
        <v>是</v>
      </c>
      <c r="U116" s="69" t="s">
        <v>79</v>
      </c>
      <c r="V116" s="70">
        <v>0.8</v>
      </c>
      <c r="W116" s="69">
        <v>1</v>
      </c>
      <c r="X116" s="70">
        <f t="shared" si="25"/>
        <v>72.38</v>
      </c>
      <c r="Y116" s="77"/>
      <c r="Z116" s="77"/>
      <c r="AA116" s="77"/>
      <c r="AB116" s="77"/>
      <c r="AC116" s="77"/>
      <c r="AD116" s="17">
        <v>0.4556</v>
      </c>
      <c r="AE116" s="19">
        <f t="shared" si="32"/>
        <v>0</v>
      </c>
      <c r="AF116" s="77">
        <f t="shared" si="26"/>
        <v>0</v>
      </c>
      <c r="AG116" s="77"/>
      <c r="AH116" s="77"/>
      <c r="AI116" s="77"/>
      <c r="AJ116" s="56">
        <f t="shared" si="27"/>
        <v>72.38</v>
      </c>
      <c r="AK116" s="69"/>
      <c r="AL116" s="69"/>
      <c r="AM116" s="95" t="s">
        <v>75</v>
      </c>
      <c r="AN116" s="95" t="s">
        <v>75</v>
      </c>
      <c r="AO116" s="94"/>
      <c r="AP116" s="94"/>
      <c r="AQ116" s="95"/>
      <c r="AR116" s="94">
        <f t="shared" si="28"/>
        <v>0</v>
      </c>
      <c r="AS116" s="97">
        <f t="shared" si="33"/>
        <v>72.38</v>
      </c>
      <c r="AT116" s="2">
        <f t="shared" si="29"/>
        <v>72.38</v>
      </c>
      <c r="AU116" s="2">
        <f t="shared" si="30"/>
        <v>72.38</v>
      </c>
      <c r="AV116" s="2">
        <f t="shared" si="31"/>
        <v>0</v>
      </c>
    </row>
    <row r="117" s="2" customFormat="1" ht="46" spans="1:48">
      <c r="A117" s="29">
        <v>116</v>
      </c>
      <c r="B117" s="27"/>
      <c r="C117" s="26" t="s">
        <v>404</v>
      </c>
      <c r="D117" s="27" t="s">
        <v>405</v>
      </c>
      <c r="E117" s="46" t="s">
        <v>406</v>
      </c>
      <c r="F117" s="45">
        <f>'[1]2021年度园区有效投入-技术改造'!$I117</f>
        <v>1712.19</v>
      </c>
      <c r="G117" s="26" t="s">
        <v>62</v>
      </c>
      <c r="H117" s="27">
        <v>0.8</v>
      </c>
      <c r="I117" s="57">
        <f t="shared" si="18"/>
        <v>81.05</v>
      </c>
      <c r="J117" s="57">
        <f t="shared" si="19"/>
        <v>81.05</v>
      </c>
      <c r="K117" s="58">
        <v>130396.32</v>
      </c>
      <c r="L117" s="59">
        <f t="shared" si="20"/>
        <v>0.0131306619696016</v>
      </c>
      <c r="M117" s="57">
        <f t="shared" si="21"/>
        <v>80.03</v>
      </c>
      <c r="N117" s="56">
        <f t="shared" si="22"/>
        <v>80.03</v>
      </c>
      <c r="O117" s="26" t="s">
        <v>69</v>
      </c>
      <c r="P117" s="63" t="s">
        <v>70</v>
      </c>
      <c r="Q117" s="63" t="s">
        <v>70</v>
      </c>
      <c r="R117" s="56"/>
      <c r="S117" s="57">
        <f t="shared" si="23"/>
        <v>0.8054</v>
      </c>
      <c r="T117" s="56" t="str">
        <f t="shared" si="24"/>
        <v>是</v>
      </c>
      <c r="U117" s="69">
        <v>4716</v>
      </c>
      <c r="V117" s="70">
        <v>1</v>
      </c>
      <c r="W117" s="69">
        <v>1</v>
      </c>
      <c r="X117" s="70">
        <f t="shared" si="25"/>
        <v>137.71</v>
      </c>
      <c r="Y117" s="77" t="e">
        <f>VLOOKUP(C117,#REF!,9,FALSE)</f>
        <v>#REF!</v>
      </c>
      <c r="Z117" s="77" t="e">
        <f>VLOOKUP($C117,#REF!,3,FALSE)</f>
        <v>#REF!</v>
      </c>
      <c r="AA117" s="78" t="e">
        <f>VLOOKUP($C117,#REF!,4,FALSE)*0.8</f>
        <v>#REF!</v>
      </c>
      <c r="AB117" s="78" t="e">
        <f>VLOOKUP($C117,#REF!,5,FALSE)</f>
        <v>#REF!</v>
      </c>
      <c r="AC117" s="86" t="e">
        <f>VLOOKUP($C117,#REF!,6,FALSE)</f>
        <v>#REF!</v>
      </c>
      <c r="AD117" s="17">
        <v>0.4556</v>
      </c>
      <c r="AE117" s="19" t="e">
        <f t="shared" si="32"/>
        <v>#REF!</v>
      </c>
      <c r="AF117" s="77" t="e">
        <f t="shared" si="26"/>
        <v>#REF!</v>
      </c>
      <c r="AG117" s="77"/>
      <c r="AH117" s="77"/>
      <c r="AI117" s="77"/>
      <c r="AJ117" s="56" t="e">
        <f t="shared" si="27"/>
        <v>#REF!</v>
      </c>
      <c r="AK117" s="69"/>
      <c r="AL117" s="69"/>
      <c r="AM117" s="95" t="s">
        <v>75</v>
      </c>
      <c r="AN117" s="95" t="s">
        <v>75</v>
      </c>
      <c r="AO117" s="94"/>
      <c r="AP117" s="94"/>
      <c r="AQ117" s="95"/>
      <c r="AR117" s="94">
        <f t="shared" si="28"/>
        <v>0</v>
      </c>
      <c r="AS117" s="97" t="e">
        <f t="shared" si="33"/>
        <v>#REF!</v>
      </c>
      <c r="AT117" s="2" t="e">
        <f t="shared" si="29"/>
        <v>#REF!</v>
      </c>
      <c r="AU117" s="2" t="e">
        <f t="shared" si="30"/>
        <v>#REF!</v>
      </c>
      <c r="AV117" s="2" t="e">
        <f t="shared" si="31"/>
        <v>#REF!</v>
      </c>
    </row>
    <row r="118" s="2" customFormat="1" ht="46" spans="1:48">
      <c r="A118" s="29">
        <v>117</v>
      </c>
      <c r="B118" s="27"/>
      <c r="C118" s="26" t="s">
        <v>407</v>
      </c>
      <c r="D118" s="27" t="s">
        <v>408</v>
      </c>
      <c r="E118" s="46" t="s">
        <v>409</v>
      </c>
      <c r="F118" s="45">
        <f>'[1]2021年度园区有效投入-技术改造'!$I118</f>
        <v>2077.71</v>
      </c>
      <c r="G118" s="26" t="s">
        <v>90</v>
      </c>
      <c r="H118" s="27">
        <v>0.6</v>
      </c>
      <c r="I118" s="57">
        <f t="shared" si="18"/>
        <v>81.3</v>
      </c>
      <c r="J118" s="57">
        <f t="shared" si="19"/>
        <v>81.3</v>
      </c>
      <c r="K118" s="58">
        <v>136.21</v>
      </c>
      <c r="L118" s="59">
        <f t="shared" si="20"/>
        <v>1</v>
      </c>
      <c r="M118" s="57">
        <f t="shared" si="21"/>
        <v>82.97</v>
      </c>
      <c r="N118" s="56">
        <f t="shared" si="22"/>
        <v>82.97</v>
      </c>
      <c r="O118" s="26" t="s">
        <v>69</v>
      </c>
      <c r="P118" s="63" t="s">
        <v>70</v>
      </c>
      <c r="Q118" s="63" t="s">
        <v>70</v>
      </c>
      <c r="R118" s="56"/>
      <c r="S118" s="57">
        <f t="shared" si="23"/>
        <v>0.8214</v>
      </c>
      <c r="T118" s="56" t="str">
        <f t="shared" si="24"/>
        <v>是</v>
      </c>
      <c r="U118" s="69">
        <v>6403</v>
      </c>
      <c r="V118" s="70">
        <v>1</v>
      </c>
      <c r="W118" s="69">
        <v>1</v>
      </c>
      <c r="X118" s="70">
        <f t="shared" si="25"/>
        <v>161.46</v>
      </c>
      <c r="Y118" s="77"/>
      <c r="Z118" s="77"/>
      <c r="AA118" s="77"/>
      <c r="AB118" s="77"/>
      <c r="AC118" s="77"/>
      <c r="AD118" s="17">
        <v>0.4556</v>
      </c>
      <c r="AE118" s="19">
        <f t="shared" si="32"/>
        <v>0</v>
      </c>
      <c r="AF118" s="77">
        <f t="shared" si="26"/>
        <v>0</v>
      </c>
      <c r="AG118" s="77"/>
      <c r="AH118" s="77"/>
      <c r="AI118" s="77"/>
      <c r="AJ118" s="56">
        <f t="shared" si="27"/>
        <v>161.46</v>
      </c>
      <c r="AK118" s="69"/>
      <c r="AL118" s="69"/>
      <c r="AM118" s="95" t="s">
        <v>75</v>
      </c>
      <c r="AN118" s="95" t="s">
        <v>75</v>
      </c>
      <c r="AO118" s="94"/>
      <c r="AP118" s="94"/>
      <c r="AQ118" s="95"/>
      <c r="AR118" s="94">
        <f t="shared" si="28"/>
        <v>0</v>
      </c>
      <c r="AS118" s="97">
        <f t="shared" si="33"/>
        <v>161.46</v>
      </c>
      <c r="AT118" s="2">
        <f t="shared" si="29"/>
        <v>161.46</v>
      </c>
      <c r="AU118" s="2">
        <f t="shared" si="30"/>
        <v>161.46</v>
      </c>
      <c r="AV118" s="2">
        <f t="shared" si="31"/>
        <v>0</v>
      </c>
    </row>
    <row r="119" s="2" customFormat="1" ht="46" spans="1:48">
      <c r="A119" s="29">
        <v>118</v>
      </c>
      <c r="B119" s="27"/>
      <c r="C119" s="26" t="s">
        <v>410</v>
      </c>
      <c r="D119" s="27" t="s">
        <v>411</v>
      </c>
      <c r="E119" s="46" t="s">
        <v>412</v>
      </c>
      <c r="F119" s="45">
        <f>'[1]2021年度园区有效投入-技术改造'!$I119</f>
        <v>1167.07</v>
      </c>
      <c r="G119" s="26" t="s">
        <v>62</v>
      </c>
      <c r="H119" s="27">
        <v>0.8</v>
      </c>
      <c r="I119" s="57">
        <f t="shared" si="18"/>
        <v>80.67</v>
      </c>
      <c r="J119" s="57">
        <f t="shared" si="19"/>
        <v>80.67</v>
      </c>
      <c r="K119" s="58">
        <v>34769.35</v>
      </c>
      <c r="L119" s="59">
        <f t="shared" si="20"/>
        <v>0.0335660574615286</v>
      </c>
      <c r="M119" s="57">
        <f t="shared" si="21"/>
        <v>80.09</v>
      </c>
      <c r="N119" s="56">
        <f t="shared" si="22"/>
        <v>80.09</v>
      </c>
      <c r="O119" s="26" t="s">
        <v>69</v>
      </c>
      <c r="P119" s="63" t="s">
        <v>70</v>
      </c>
      <c r="Q119" s="63" t="s">
        <v>70</v>
      </c>
      <c r="R119" s="56"/>
      <c r="S119" s="57">
        <f t="shared" si="23"/>
        <v>0.8038</v>
      </c>
      <c r="T119" s="56" t="str">
        <f t="shared" si="24"/>
        <v>是</v>
      </c>
      <c r="U119" s="69" t="s">
        <v>79</v>
      </c>
      <c r="V119" s="70">
        <v>0.8</v>
      </c>
      <c r="W119" s="69">
        <v>1</v>
      </c>
      <c r="X119" s="70">
        <f t="shared" si="25"/>
        <v>74.98</v>
      </c>
      <c r="Y119" s="77"/>
      <c r="Z119" s="77"/>
      <c r="AA119" s="77"/>
      <c r="AB119" s="77"/>
      <c r="AC119" s="77"/>
      <c r="AD119" s="17">
        <v>0.4556</v>
      </c>
      <c r="AE119" s="19">
        <f t="shared" si="32"/>
        <v>0</v>
      </c>
      <c r="AF119" s="77">
        <f t="shared" si="26"/>
        <v>0</v>
      </c>
      <c r="AG119" s="77"/>
      <c r="AH119" s="77"/>
      <c r="AI119" s="77"/>
      <c r="AJ119" s="56">
        <f t="shared" si="27"/>
        <v>74.98</v>
      </c>
      <c r="AK119" s="69"/>
      <c r="AL119" s="69"/>
      <c r="AM119" s="95" t="s">
        <v>75</v>
      </c>
      <c r="AN119" s="95" t="s">
        <v>75</v>
      </c>
      <c r="AO119" s="94"/>
      <c r="AP119" s="94"/>
      <c r="AQ119" s="95"/>
      <c r="AR119" s="94">
        <f t="shared" si="28"/>
        <v>0</v>
      </c>
      <c r="AS119" s="97">
        <f t="shared" si="33"/>
        <v>74.98</v>
      </c>
      <c r="AT119" s="2">
        <f t="shared" si="29"/>
        <v>74.98</v>
      </c>
      <c r="AU119" s="2">
        <f t="shared" si="30"/>
        <v>74.98</v>
      </c>
      <c r="AV119" s="2">
        <f t="shared" si="31"/>
        <v>0</v>
      </c>
    </row>
    <row r="120" s="2" customFormat="1" ht="31" spans="1:48">
      <c r="A120" s="29">
        <v>119</v>
      </c>
      <c r="B120" s="27"/>
      <c r="C120" s="26" t="s">
        <v>413</v>
      </c>
      <c r="D120" s="27" t="s">
        <v>414</v>
      </c>
      <c r="E120" s="46" t="s">
        <v>415</v>
      </c>
      <c r="F120" s="45">
        <f>'[1]2021年度园区有效投入-技术改造'!$I120</f>
        <v>22596.16</v>
      </c>
      <c r="G120" s="26" t="s">
        <v>62</v>
      </c>
      <c r="H120" s="27">
        <v>0.8</v>
      </c>
      <c r="I120" s="57">
        <f t="shared" si="18"/>
        <v>95.53</v>
      </c>
      <c r="J120" s="57">
        <f t="shared" si="19"/>
        <v>95.53</v>
      </c>
      <c r="K120" s="58">
        <v>767348.13</v>
      </c>
      <c r="L120" s="59">
        <f t="shared" si="20"/>
        <v>0.0294470776907999</v>
      </c>
      <c r="M120" s="57">
        <f t="shared" si="21"/>
        <v>80.08</v>
      </c>
      <c r="N120" s="56">
        <f t="shared" si="22"/>
        <v>80.08</v>
      </c>
      <c r="O120" s="26" t="s">
        <v>69</v>
      </c>
      <c r="P120" s="63" t="s">
        <v>70</v>
      </c>
      <c r="Q120" s="63" t="s">
        <v>70</v>
      </c>
      <c r="R120" s="56"/>
      <c r="S120" s="57">
        <f t="shared" si="23"/>
        <v>0.8781</v>
      </c>
      <c r="T120" s="56" t="str">
        <f t="shared" si="24"/>
        <v>是</v>
      </c>
      <c r="U120" s="69">
        <v>28195</v>
      </c>
      <c r="V120" s="70">
        <v>1</v>
      </c>
      <c r="W120" s="69">
        <v>1</v>
      </c>
      <c r="X120" s="70">
        <f t="shared" si="25"/>
        <v>1000</v>
      </c>
      <c r="Y120" s="77"/>
      <c r="Z120" s="77"/>
      <c r="AA120" s="77"/>
      <c r="AB120" s="77"/>
      <c r="AC120" s="77"/>
      <c r="AD120" s="17">
        <v>0.4556</v>
      </c>
      <c r="AE120" s="19">
        <f t="shared" si="32"/>
        <v>0</v>
      </c>
      <c r="AF120" s="77">
        <f t="shared" si="26"/>
        <v>0</v>
      </c>
      <c r="AG120" s="77"/>
      <c r="AH120" s="77"/>
      <c r="AI120" s="77"/>
      <c r="AJ120" s="56">
        <f t="shared" si="27"/>
        <v>1000</v>
      </c>
      <c r="AK120" s="69"/>
      <c r="AL120" s="69"/>
      <c r="AM120" s="95">
        <v>372.8</v>
      </c>
      <c r="AN120" s="95">
        <v>14</v>
      </c>
      <c r="AO120" s="94"/>
      <c r="AP120" s="94"/>
      <c r="AQ120" s="95"/>
      <c r="AR120" s="94">
        <f t="shared" si="28"/>
        <v>386.8</v>
      </c>
      <c r="AS120" s="97">
        <f t="shared" si="33"/>
        <v>613.2</v>
      </c>
      <c r="AT120" s="2">
        <f t="shared" si="29"/>
        <v>1000</v>
      </c>
      <c r="AU120" s="2">
        <f t="shared" si="30"/>
        <v>613.2</v>
      </c>
      <c r="AV120" s="2">
        <f t="shared" si="31"/>
        <v>0</v>
      </c>
    </row>
    <row r="121" s="2" customFormat="1" ht="61" spans="1:48">
      <c r="A121" s="29">
        <v>120</v>
      </c>
      <c r="B121" s="27"/>
      <c r="C121" s="26" t="s">
        <v>416</v>
      </c>
      <c r="D121" s="27" t="s">
        <v>417</v>
      </c>
      <c r="E121" s="46" t="s">
        <v>418</v>
      </c>
      <c r="F121" s="45">
        <f>'[1]2021年度园区有效投入-技术改造'!$I121</f>
        <v>227.23</v>
      </c>
      <c r="G121" s="26" t="s">
        <v>62</v>
      </c>
      <c r="H121" s="27">
        <v>0.8</v>
      </c>
      <c r="I121" s="57">
        <f t="shared" si="18"/>
        <v>80.02</v>
      </c>
      <c r="J121" s="57">
        <f t="shared" si="19"/>
        <v>80.02</v>
      </c>
      <c r="K121" s="58">
        <v>787.06</v>
      </c>
      <c r="L121" s="59">
        <f t="shared" si="20"/>
        <v>0.288707341244632</v>
      </c>
      <c r="M121" s="57">
        <f t="shared" si="21"/>
        <v>80.85</v>
      </c>
      <c r="N121" s="56">
        <f t="shared" si="22"/>
        <v>80.85</v>
      </c>
      <c r="O121" s="26" t="s">
        <v>69</v>
      </c>
      <c r="P121" s="63" t="s">
        <v>70</v>
      </c>
      <c r="Q121" s="63" t="s">
        <v>70</v>
      </c>
      <c r="R121" s="56"/>
      <c r="S121" s="57">
        <f t="shared" si="23"/>
        <v>0.8044</v>
      </c>
      <c r="T121" s="56" t="str">
        <f t="shared" si="24"/>
        <v>否</v>
      </c>
      <c r="U121" s="69" t="s">
        <v>79</v>
      </c>
      <c r="V121" s="70">
        <v>1</v>
      </c>
      <c r="W121" s="69">
        <v>1</v>
      </c>
      <c r="X121" s="70">
        <f t="shared" si="25"/>
        <v>18.26</v>
      </c>
      <c r="Y121" s="77"/>
      <c r="Z121" s="77"/>
      <c r="AA121" s="77"/>
      <c r="AB121" s="77"/>
      <c r="AC121" s="77"/>
      <c r="AD121" s="17">
        <v>0.4556</v>
      </c>
      <c r="AE121" s="19">
        <f t="shared" si="32"/>
        <v>0</v>
      </c>
      <c r="AF121" s="77">
        <f t="shared" si="26"/>
        <v>0</v>
      </c>
      <c r="AG121" s="77"/>
      <c r="AH121" s="77"/>
      <c r="AI121" s="77"/>
      <c r="AJ121" s="56">
        <f t="shared" si="27"/>
        <v>18.26</v>
      </c>
      <c r="AK121" s="69"/>
      <c r="AL121" s="69"/>
      <c r="AM121" s="95" t="s">
        <v>75</v>
      </c>
      <c r="AN121" s="95" t="s">
        <v>75</v>
      </c>
      <c r="AO121" s="94"/>
      <c r="AP121" s="94"/>
      <c r="AQ121" s="95"/>
      <c r="AR121" s="94">
        <f t="shared" si="28"/>
        <v>0</v>
      </c>
      <c r="AS121" s="97">
        <f t="shared" si="33"/>
        <v>18.26</v>
      </c>
      <c r="AT121" s="2">
        <f t="shared" si="29"/>
        <v>18.26</v>
      </c>
      <c r="AU121" s="2">
        <f t="shared" si="30"/>
        <v>18.26</v>
      </c>
      <c r="AV121" s="2">
        <f t="shared" si="31"/>
        <v>0</v>
      </c>
    </row>
    <row r="122" s="2" customFormat="1" ht="46" spans="1:48">
      <c r="A122" s="29">
        <v>121</v>
      </c>
      <c r="B122" s="27"/>
      <c r="C122" s="26" t="s">
        <v>419</v>
      </c>
      <c r="D122" s="27" t="s">
        <v>420</v>
      </c>
      <c r="E122" s="46" t="s">
        <v>421</v>
      </c>
      <c r="F122" s="45">
        <f>'[1]2021年度园区有效投入-技术改造'!$I122</f>
        <v>1044.26</v>
      </c>
      <c r="G122" s="26" t="s">
        <v>86</v>
      </c>
      <c r="H122" s="27">
        <v>0.7</v>
      </c>
      <c r="I122" s="57">
        <f t="shared" si="18"/>
        <v>80.58</v>
      </c>
      <c r="J122" s="57">
        <f t="shared" si="19"/>
        <v>80.58</v>
      </c>
      <c r="K122" s="58">
        <v>5276.04</v>
      </c>
      <c r="L122" s="59">
        <f t="shared" si="20"/>
        <v>0.197924958870668</v>
      </c>
      <c r="M122" s="57">
        <f t="shared" si="21"/>
        <v>80.58</v>
      </c>
      <c r="N122" s="56">
        <f t="shared" si="22"/>
        <v>80.58</v>
      </c>
      <c r="O122" s="26" t="s">
        <v>69</v>
      </c>
      <c r="P122" s="63" t="s">
        <v>70</v>
      </c>
      <c r="Q122" s="63" t="s">
        <v>70</v>
      </c>
      <c r="R122" s="56"/>
      <c r="S122" s="57">
        <f t="shared" si="23"/>
        <v>0.8058</v>
      </c>
      <c r="T122" s="56" t="str">
        <f t="shared" si="24"/>
        <v>是</v>
      </c>
      <c r="U122" s="69">
        <v>1031</v>
      </c>
      <c r="V122" s="70">
        <v>1</v>
      </c>
      <c r="W122" s="69">
        <v>1</v>
      </c>
      <c r="X122" s="70">
        <f t="shared" si="25"/>
        <v>81.94</v>
      </c>
      <c r="Y122" s="77"/>
      <c r="Z122" s="77"/>
      <c r="AA122" s="77"/>
      <c r="AB122" s="77"/>
      <c r="AC122" s="77"/>
      <c r="AD122" s="17">
        <v>0.4556</v>
      </c>
      <c r="AE122" s="19">
        <f t="shared" si="32"/>
        <v>0</v>
      </c>
      <c r="AF122" s="77">
        <f t="shared" si="26"/>
        <v>0</v>
      </c>
      <c r="AG122" s="77"/>
      <c r="AH122" s="77"/>
      <c r="AI122" s="77"/>
      <c r="AJ122" s="56">
        <f t="shared" si="27"/>
        <v>81.94</v>
      </c>
      <c r="AK122" s="69"/>
      <c r="AL122" s="69"/>
      <c r="AM122" s="95" t="s">
        <v>75</v>
      </c>
      <c r="AN122" s="95" t="s">
        <v>75</v>
      </c>
      <c r="AO122" s="94"/>
      <c r="AP122" s="94"/>
      <c r="AQ122" s="95"/>
      <c r="AR122" s="94">
        <f t="shared" si="28"/>
        <v>0</v>
      </c>
      <c r="AS122" s="97">
        <f t="shared" si="33"/>
        <v>81.94</v>
      </c>
      <c r="AT122" s="2">
        <f t="shared" si="29"/>
        <v>81.94</v>
      </c>
      <c r="AU122" s="2">
        <f t="shared" si="30"/>
        <v>81.94</v>
      </c>
      <c r="AV122" s="2">
        <f t="shared" si="31"/>
        <v>0</v>
      </c>
    </row>
    <row r="123" s="2" customFormat="1" ht="61" spans="1:48">
      <c r="A123" s="29">
        <v>122</v>
      </c>
      <c r="B123" s="27"/>
      <c r="C123" s="26" t="s">
        <v>422</v>
      </c>
      <c r="D123" s="27" t="s">
        <v>423</v>
      </c>
      <c r="E123" s="46" t="s">
        <v>424</v>
      </c>
      <c r="F123" s="45">
        <f>'[1]2021年度园区有效投入-技术改造'!$I123</f>
        <v>654.1</v>
      </c>
      <c r="G123" s="26" t="s">
        <v>86</v>
      </c>
      <c r="H123" s="27">
        <v>0.7</v>
      </c>
      <c r="I123" s="57">
        <f t="shared" si="18"/>
        <v>80.31</v>
      </c>
      <c r="J123" s="57">
        <f t="shared" si="19"/>
        <v>80.31</v>
      </c>
      <c r="K123" s="58">
        <v>2172.83</v>
      </c>
      <c r="L123" s="59">
        <f t="shared" si="20"/>
        <v>0.301035976123305</v>
      </c>
      <c r="M123" s="57">
        <f t="shared" si="21"/>
        <v>80.89</v>
      </c>
      <c r="N123" s="56">
        <f t="shared" si="22"/>
        <v>80.89</v>
      </c>
      <c r="O123" s="26" t="s">
        <v>69</v>
      </c>
      <c r="P123" s="63" t="s">
        <v>70</v>
      </c>
      <c r="Q123" s="63" t="s">
        <v>70</v>
      </c>
      <c r="R123" s="56"/>
      <c r="S123" s="57">
        <f t="shared" si="23"/>
        <v>0.806</v>
      </c>
      <c r="T123" s="56" t="str">
        <f t="shared" si="24"/>
        <v>是</v>
      </c>
      <c r="U123" s="69" t="s">
        <v>79</v>
      </c>
      <c r="V123" s="70">
        <v>0.8</v>
      </c>
      <c r="W123" s="69">
        <v>1</v>
      </c>
      <c r="X123" s="70">
        <f t="shared" si="25"/>
        <v>41.07</v>
      </c>
      <c r="Y123" s="77" t="e">
        <f>VLOOKUP(C123,#REF!,9,FALSE)</f>
        <v>#REF!</v>
      </c>
      <c r="Z123" s="77" t="e">
        <f>VLOOKUP($C123,#REF!,3,FALSE)</f>
        <v>#REF!</v>
      </c>
      <c r="AA123" s="78" t="e">
        <f>VLOOKUP($C123,#REF!,4,FALSE)*0.8</f>
        <v>#REF!</v>
      </c>
      <c r="AB123" s="78" t="e">
        <f>VLOOKUP($C123,#REF!,5,FALSE)</f>
        <v>#REF!</v>
      </c>
      <c r="AC123" s="86" t="e">
        <f>VLOOKUP($C123,#REF!,6,FALSE)</f>
        <v>#REF!</v>
      </c>
      <c r="AD123" s="17">
        <v>0.4556</v>
      </c>
      <c r="AE123" s="19" t="e">
        <f t="shared" si="32"/>
        <v>#REF!</v>
      </c>
      <c r="AF123" s="77" t="e">
        <f t="shared" si="26"/>
        <v>#REF!</v>
      </c>
      <c r="AG123" s="77"/>
      <c r="AH123" s="77"/>
      <c r="AI123" s="77"/>
      <c r="AJ123" s="56" t="e">
        <f t="shared" si="27"/>
        <v>#REF!</v>
      </c>
      <c r="AK123" s="69"/>
      <c r="AL123" s="69"/>
      <c r="AM123" s="95" t="s">
        <v>75</v>
      </c>
      <c r="AN123" s="95" t="s">
        <v>75</v>
      </c>
      <c r="AO123" s="94"/>
      <c r="AP123" s="94"/>
      <c r="AQ123" s="95"/>
      <c r="AR123" s="94">
        <f t="shared" si="28"/>
        <v>0</v>
      </c>
      <c r="AS123" s="97" t="e">
        <f t="shared" si="33"/>
        <v>#REF!</v>
      </c>
      <c r="AT123" s="2" t="e">
        <f t="shared" si="29"/>
        <v>#REF!</v>
      </c>
      <c r="AU123" s="2" t="e">
        <f t="shared" si="30"/>
        <v>#REF!</v>
      </c>
      <c r="AV123" s="2" t="e">
        <f t="shared" si="31"/>
        <v>#REF!</v>
      </c>
    </row>
    <row r="124" s="2" customFormat="1" ht="46" spans="1:48">
      <c r="A124" s="29">
        <v>123</v>
      </c>
      <c r="B124" s="27"/>
      <c r="C124" s="26" t="s">
        <v>425</v>
      </c>
      <c r="D124" s="27" t="s">
        <v>426</v>
      </c>
      <c r="E124" s="46" t="s">
        <v>427</v>
      </c>
      <c r="F124" s="45">
        <f>'[1]2021年度园区有效投入-技术改造'!$I124</f>
        <v>2044.59</v>
      </c>
      <c r="G124" s="26" t="s">
        <v>86</v>
      </c>
      <c r="H124" s="27">
        <v>0.7</v>
      </c>
      <c r="I124" s="57">
        <f t="shared" si="18"/>
        <v>81.28</v>
      </c>
      <c r="J124" s="57">
        <f t="shared" si="19"/>
        <v>81.28</v>
      </c>
      <c r="K124" s="58">
        <v>41717</v>
      </c>
      <c r="L124" s="59">
        <f t="shared" si="20"/>
        <v>0.0490109547666419</v>
      </c>
      <c r="M124" s="57">
        <f t="shared" si="21"/>
        <v>80.14</v>
      </c>
      <c r="N124" s="56">
        <f t="shared" si="22"/>
        <v>80.14</v>
      </c>
      <c r="O124" s="26" t="s">
        <v>69</v>
      </c>
      <c r="P124" s="63" t="s">
        <v>70</v>
      </c>
      <c r="Q124" s="63" t="s">
        <v>70</v>
      </c>
      <c r="R124" s="56"/>
      <c r="S124" s="57">
        <f t="shared" si="23"/>
        <v>0.8071</v>
      </c>
      <c r="T124" s="56" t="str">
        <f t="shared" si="24"/>
        <v>是</v>
      </c>
      <c r="U124" s="69" t="s">
        <v>79</v>
      </c>
      <c r="V124" s="70">
        <v>0.8</v>
      </c>
      <c r="W124" s="69">
        <v>1</v>
      </c>
      <c r="X124" s="70">
        <f t="shared" si="25"/>
        <v>128.51</v>
      </c>
      <c r="Y124" s="77" t="e">
        <f>VLOOKUP(C124,#REF!,9,FALSE)</f>
        <v>#REF!</v>
      </c>
      <c r="Z124" s="77" t="e">
        <f>VLOOKUP($C124,#REF!,3,FALSE)</f>
        <v>#REF!</v>
      </c>
      <c r="AA124" s="78" t="e">
        <f>VLOOKUP($C124,#REF!,4,FALSE)*0.8</f>
        <v>#REF!</v>
      </c>
      <c r="AB124" s="78" t="e">
        <f>VLOOKUP($C124,#REF!,5,FALSE)</f>
        <v>#REF!</v>
      </c>
      <c r="AC124" s="86" t="e">
        <f>VLOOKUP($C124,#REF!,6,FALSE)</f>
        <v>#REF!</v>
      </c>
      <c r="AD124" s="17">
        <v>0.4556</v>
      </c>
      <c r="AE124" s="19" t="e">
        <f t="shared" si="32"/>
        <v>#REF!</v>
      </c>
      <c r="AF124" s="77" t="e">
        <f t="shared" si="26"/>
        <v>#REF!</v>
      </c>
      <c r="AG124" s="77"/>
      <c r="AH124" s="77"/>
      <c r="AI124" s="77"/>
      <c r="AJ124" s="56" t="e">
        <f t="shared" si="27"/>
        <v>#REF!</v>
      </c>
      <c r="AK124" s="69"/>
      <c r="AL124" s="69"/>
      <c r="AM124" s="95" t="s">
        <v>75</v>
      </c>
      <c r="AN124" s="95" t="s">
        <v>75</v>
      </c>
      <c r="AO124" s="94"/>
      <c r="AP124" s="94"/>
      <c r="AQ124" s="95"/>
      <c r="AR124" s="94">
        <f t="shared" si="28"/>
        <v>0</v>
      </c>
      <c r="AS124" s="97" t="e">
        <f t="shared" si="33"/>
        <v>#REF!</v>
      </c>
      <c r="AT124" s="2" t="e">
        <f t="shared" si="29"/>
        <v>#REF!</v>
      </c>
      <c r="AU124" s="2" t="e">
        <f t="shared" si="30"/>
        <v>#REF!</v>
      </c>
      <c r="AV124" s="2" t="e">
        <f t="shared" si="31"/>
        <v>#REF!</v>
      </c>
    </row>
    <row r="125" s="2" customFormat="1" ht="76" spans="1:48">
      <c r="A125" s="29">
        <v>124</v>
      </c>
      <c r="B125" s="27"/>
      <c r="C125" s="26" t="s">
        <v>428</v>
      </c>
      <c r="D125" s="27" t="s">
        <v>429</v>
      </c>
      <c r="E125" s="46" t="s">
        <v>430</v>
      </c>
      <c r="F125" s="45">
        <f>'[1]2021年度园区有效投入-技术改造'!$I125</f>
        <v>862.97</v>
      </c>
      <c r="G125" s="26" t="s">
        <v>62</v>
      </c>
      <c r="H125" s="27">
        <v>0.8</v>
      </c>
      <c r="I125" s="57">
        <f t="shared" si="18"/>
        <v>80.46</v>
      </c>
      <c r="J125" s="57">
        <f t="shared" si="19"/>
        <v>80.46</v>
      </c>
      <c r="K125" s="58">
        <v>11014.66</v>
      </c>
      <c r="L125" s="59">
        <f t="shared" si="20"/>
        <v>0.07834740246181</v>
      </c>
      <c r="M125" s="57">
        <f t="shared" si="21"/>
        <v>80.23</v>
      </c>
      <c r="N125" s="56">
        <f t="shared" si="22"/>
        <v>80.23</v>
      </c>
      <c r="O125" s="26" t="s">
        <v>63</v>
      </c>
      <c r="P125" s="63">
        <v>4.5</v>
      </c>
      <c r="Q125" s="63" t="s">
        <v>64</v>
      </c>
      <c r="R125" s="56"/>
      <c r="S125" s="57">
        <f t="shared" si="23"/>
        <v>0.8035</v>
      </c>
      <c r="T125" s="56" t="str">
        <f t="shared" si="24"/>
        <v>是</v>
      </c>
      <c r="U125" s="69">
        <v>15397</v>
      </c>
      <c r="V125" s="70">
        <v>1</v>
      </c>
      <c r="W125" s="69">
        <v>1</v>
      </c>
      <c r="X125" s="70">
        <f t="shared" si="25"/>
        <v>69.28</v>
      </c>
      <c r="Y125" s="77"/>
      <c r="Z125" s="77"/>
      <c r="AA125" s="77"/>
      <c r="AB125" s="77"/>
      <c r="AC125" s="77"/>
      <c r="AD125" s="17">
        <v>0.4556</v>
      </c>
      <c r="AE125" s="19">
        <f t="shared" si="32"/>
        <v>0</v>
      </c>
      <c r="AF125" s="77">
        <f t="shared" si="26"/>
        <v>0</v>
      </c>
      <c r="AG125" s="77"/>
      <c r="AH125" s="77"/>
      <c r="AI125" s="77"/>
      <c r="AJ125" s="56">
        <f t="shared" si="27"/>
        <v>69.28</v>
      </c>
      <c r="AK125" s="69"/>
      <c r="AL125" s="69"/>
      <c r="AM125" s="95" t="s">
        <v>75</v>
      </c>
      <c r="AN125" s="95" t="s">
        <v>75</v>
      </c>
      <c r="AO125" s="94"/>
      <c r="AP125" s="94"/>
      <c r="AQ125" s="95"/>
      <c r="AR125" s="94">
        <f t="shared" si="28"/>
        <v>0</v>
      </c>
      <c r="AS125" s="97">
        <f t="shared" si="33"/>
        <v>69.28</v>
      </c>
      <c r="AT125" s="2">
        <f t="shared" si="29"/>
        <v>69.28</v>
      </c>
      <c r="AU125" s="2">
        <f t="shared" si="30"/>
        <v>69.28</v>
      </c>
      <c r="AV125" s="2">
        <f t="shared" si="31"/>
        <v>0</v>
      </c>
    </row>
    <row r="126" s="2" customFormat="1" ht="61" spans="1:48">
      <c r="A126" s="29">
        <v>125</v>
      </c>
      <c r="B126" s="27"/>
      <c r="C126" s="26" t="s">
        <v>431</v>
      </c>
      <c r="D126" s="27" t="s">
        <v>432</v>
      </c>
      <c r="E126" s="46" t="s">
        <v>433</v>
      </c>
      <c r="F126" s="45">
        <f>'[1]2021年度园区有效投入-技术改造'!$I126</f>
        <v>383.53</v>
      </c>
      <c r="G126" s="26" t="s">
        <v>86</v>
      </c>
      <c r="H126" s="27">
        <v>0.7</v>
      </c>
      <c r="I126" s="57">
        <f t="shared" si="18"/>
        <v>80.13</v>
      </c>
      <c r="J126" s="57">
        <f t="shared" si="19"/>
        <v>80.13</v>
      </c>
      <c r="K126" s="58">
        <v>449.76</v>
      </c>
      <c r="L126" s="59">
        <f t="shared" si="20"/>
        <v>0.852743685521167</v>
      </c>
      <c r="M126" s="57">
        <f t="shared" si="21"/>
        <v>82.53</v>
      </c>
      <c r="N126" s="56">
        <f t="shared" si="22"/>
        <v>82.53</v>
      </c>
      <c r="O126" s="26" t="s">
        <v>69</v>
      </c>
      <c r="P126" s="63" t="s">
        <v>70</v>
      </c>
      <c r="Q126" s="63" t="s">
        <v>70</v>
      </c>
      <c r="R126" s="56"/>
      <c r="S126" s="57">
        <f t="shared" si="23"/>
        <v>0.8133</v>
      </c>
      <c r="T126" s="56" t="str">
        <f t="shared" si="24"/>
        <v>否</v>
      </c>
      <c r="U126" s="69" t="s">
        <v>79</v>
      </c>
      <c r="V126" s="70">
        <v>1</v>
      </c>
      <c r="W126" s="69">
        <v>1</v>
      </c>
      <c r="X126" s="70">
        <f t="shared" si="25"/>
        <v>30.32</v>
      </c>
      <c r="Y126" s="77"/>
      <c r="Z126" s="77"/>
      <c r="AA126" s="77"/>
      <c r="AB126" s="77"/>
      <c r="AC126" s="77"/>
      <c r="AD126" s="17">
        <v>0.4556</v>
      </c>
      <c r="AE126" s="19">
        <f t="shared" si="32"/>
        <v>0</v>
      </c>
      <c r="AF126" s="77">
        <f t="shared" si="26"/>
        <v>0</v>
      </c>
      <c r="AG126" s="77"/>
      <c r="AH126" s="77"/>
      <c r="AI126" s="77"/>
      <c r="AJ126" s="56">
        <f t="shared" si="27"/>
        <v>30.32</v>
      </c>
      <c r="AK126" s="69"/>
      <c r="AL126" s="69"/>
      <c r="AM126" s="95" t="s">
        <v>75</v>
      </c>
      <c r="AN126" s="95" t="s">
        <v>75</v>
      </c>
      <c r="AO126" s="94"/>
      <c r="AP126" s="94"/>
      <c r="AQ126" s="95"/>
      <c r="AR126" s="94">
        <f t="shared" si="28"/>
        <v>0</v>
      </c>
      <c r="AS126" s="97">
        <f t="shared" si="33"/>
        <v>30.32</v>
      </c>
      <c r="AT126" s="2">
        <f t="shared" si="29"/>
        <v>30.32</v>
      </c>
      <c r="AU126" s="2">
        <f t="shared" si="30"/>
        <v>30.32</v>
      </c>
      <c r="AV126" s="2">
        <f t="shared" si="31"/>
        <v>0</v>
      </c>
    </row>
    <row r="127" s="2" customFormat="1" ht="31" spans="1:48">
      <c r="A127" s="29">
        <v>126</v>
      </c>
      <c r="B127" s="27"/>
      <c r="C127" s="26" t="s">
        <v>434</v>
      </c>
      <c r="D127" s="27" t="s">
        <v>435</v>
      </c>
      <c r="E127" s="46" t="s">
        <v>436</v>
      </c>
      <c r="F127" s="45">
        <f>'[1]2021年度园区有效投入-技术改造'!$I127</f>
        <v>1538.98</v>
      </c>
      <c r="G127" s="26" t="s">
        <v>62</v>
      </c>
      <c r="H127" s="27">
        <v>0.8</v>
      </c>
      <c r="I127" s="57">
        <f t="shared" si="18"/>
        <v>80.93</v>
      </c>
      <c r="J127" s="57">
        <f t="shared" si="19"/>
        <v>80.93</v>
      </c>
      <c r="K127" s="58">
        <v>43600.62</v>
      </c>
      <c r="L127" s="59">
        <f t="shared" si="20"/>
        <v>0.035297204489294</v>
      </c>
      <c r="M127" s="57">
        <f t="shared" si="21"/>
        <v>80.1</v>
      </c>
      <c r="N127" s="56">
        <f t="shared" si="22"/>
        <v>80.1</v>
      </c>
      <c r="O127" s="26" t="s">
        <v>69</v>
      </c>
      <c r="P127" s="63" t="s">
        <v>70</v>
      </c>
      <c r="Q127" s="63" t="s">
        <v>70</v>
      </c>
      <c r="R127" s="56"/>
      <c r="S127" s="57">
        <f t="shared" si="23"/>
        <v>0.8052</v>
      </c>
      <c r="T127" s="56" t="str">
        <f t="shared" si="24"/>
        <v>是</v>
      </c>
      <c r="U127" s="69">
        <v>3090</v>
      </c>
      <c r="V127" s="70">
        <v>1</v>
      </c>
      <c r="W127" s="69">
        <v>1</v>
      </c>
      <c r="X127" s="70">
        <f t="shared" si="25"/>
        <v>123.76</v>
      </c>
      <c r="Y127" s="77" t="e">
        <f>VLOOKUP(C127,#REF!,9,FALSE)</f>
        <v>#REF!</v>
      </c>
      <c r="Z127" s="77" t="e">
        <f>VLOOKUP($C127,#REF!,3,FALSE)</f>
        <v>#REF!</v>
      </c>
      <c r="AA127" s="78" t="e">
        <f>VLOOKUP($C127,#REF!,4,FALSE)*0.8</f>
        <v>#REF!</v>
      </c>
      <c r="AB127" s="78" t="e">
        <f>VLOOKUP($C127,#REF!,5,FALSE)</f>
        <v>#REF!</v>
      </c>
      <c r="AC127" s="86" t="e">
        <f>VLOOKUP($C127,#REF!,6,FALSE)</f>
        <v>#REF!</v>
      </c>
      <c r="AD127" s="17">
        <v>0.4556</v>
      </c>
      <c r="AE127" s="19" t="e">
        <f t="shared" si="32"/>
        <v>#REF!</v>
      </c>
      <c r="AF127" s="77" t="e">
        <f t="shared" si="26"/>
        <v>#REF!</v>
      </c>
      <c r="AG127" s="77"/>
      <c r="AH127" s="77"/>
      <c r="AI127" s="77"/>
      <c r="AJ127" s="56" t="e">
        <f t="shared" si="27"/>
        <v>#REF!</v>
      </c>
      <c r="AK127" s="69"/>
      <c r="AL127" s="69"/>
      <c r="AM127" s="95" t="s">
        <v>75</v>
      </c>
      <c r="AN127" s="95" t="s">
        <v>75</v>
      </c>
      <c r="AO127" s="94"/>
      <c r="AP127" s="94"/>
      <c r="AQ127" s="95"/>
      <c r="AR127" s="94">
        <f t="shared" si="28"/>
        <v>0</v>
      </c>
      <c r="AS127" s="97" t="e">
        <f t="shared" si="33"/>
        <v>#REF!</v>
      </c>
      <c r="AT127" s="2" t="e">
        <f t="shared" si="29"/>
        <v>#REF!</v>
      </c>
      <c r="AU127" s="2" t="e">
        <f t="shared" si="30"/>
        <v>#REF!</v>
      </c>
      <c r="AV127" s="2" t="e">
        <f t="shared" si="31"/>
        <v>#REF!</v>
      </c>
    </row>
    <row r="128" s="2" customFormat="1" ht="76" spans="1:48">
      <c r="A128" s="29">
        <v>127</v>
      </c>
      <c r="B128" s="27"/>
      <c r="C128" s="26" t="s">
        <v>437</v>
      </c>
      <c r="D128" s="27" t="s">
        <v>438</v>
      </c>
      <c r="E128" s="46" t="s">
        <v>439</v>
      </c>
      <c r="F128" s="45">
        <f>'[1]2021年度园区有效投入-技术改造'!$I128</f>
        <v>1414.74</v>
      </c>
      <c r="G128" s="26" t="s">
        <v>86</v>
      </c>
      <c r="H128" s="27">
        <v>0.7</v>
      </c>
      <c r="I128" s="57">
        <f t="shared" si="18"/>
        <v>80.84</v>
      </c>
      <c r="J128" s="57">
        <f t="shared" si="19"/>
        <v>80.84</v>
      </c>
      <c r="K128" s="58">
        <v>2286.46</v>
      </c>
      <c r="L128" s="59">
        <f t="shared" si="20"/>
        <v>0.618746883829151</v>
      </c>
      <c r="M128" s="57">
        <f t="shared" si="21"/>
        <v>81.83</v>
      </c>
      <c r="N128" s="56">
        <f t="shared" si="22"/>
        <v>81.83</v>
      </c>
      <c r="O128" s="26" t="s">
        <v>69</v>
      </c>
      <c r="P128" s="63" t="s">
        <v>70</v>
      </c>
      <c r="Q128" s="63" t="s">
        <v>70</v>
      </c>
      <c r="R128" s="56"/>
      <c r="S128" s="57">
        <f t="shared" si="23"/>
        <v>0.8134</v>
      </c>
      <c r="T128" s="56" t="str">
        <f t="shared" si="24"/>
        <v>是</v>
      </c>
      <c r="U128" s="69" t="s">
        <v>79</v>
      </c>
      <c r="V128" s="70">
        <v>0.8</v>
      </c>
      <c r="W128" s="69">
        <v>1</v>
      </c>
      <c r="X128" s="70">
        <f t="shared" si="25"/>
        <v>89.49</v>
      </c>
      <c r="Y128" s="77"/>
      <c r="Z128" s="77"/>
      <c r="AA128" s="77"/>
      <c r="AB128" s="77"/>
      <c r="AC128" s="77"/>
      <c r="AD128" s="17">
        <v>0.4556</v>
      </c>
      <c r="AE128" s="19">
        <f t="shared" si="32"/>
        <v>0</v>
      </c>
      <c r="AF128" s="77">
        <f t="shared" si="26"/>
        <v>0</v>
      </c>
      <c r="AG128" s="77"/>
      <c r="AH128" s="77"/>
      <c r="AI128" s="77"/>
      <c r="AJ128" s="56">
        <f t="shared" si="27"/>
        <v>89.49</v>
      </c>
      <c r="AK128" s="69"/>
      <c r="AL128" s="69"/>
      <c r="AM128" s="95" t="s">
        <v>75</v>
      </c>
      <c r="AN128" s="95" t="s">
        <v>75</v>
      </c>
      <c r="AO128" s="94"/>
      <c r="AP128" s="94"/>
      <c r="AQ128" s="95"/>
      <c r="AR128" s="94">
        <f t="shared" si="28"/>
        <v>0</v>
      </c>
      <c r="AS128" s="97">
        <f t="shared" si="33"/>
        <v>89.49</v>
      </c>
      <c r="AT128" s="2">
        <f t="shared" si="29"/>
        <v>89.49</v>
      </c>
      <c r="AU128" s="2">
        <f t="shared" si="30"/>
        <v>89.49</v>
      </c>
      <c r="AV128" s="2">
        <f t="shared" si="31"/>
        <v>0</v>
      </c>
    </row>
    <row r="129" s="2" customFormat="1" ht="46" spans="1:48">
      <c r="A129" s="29">
        <v>128</v>
      </c>
      <c r="B129" s="27"/>
      <c r="C129" s="26" t="s">
        <v>440</v>
      </c>
      <c r="D129" s="27" t="s">
        <v>441</v>
      </c>
      <c r="E129" s="46" t="s">
        <v>442</v>
      </c>
      <c r="F129" s="45">
        <f>'[1]2021年度园区有效投入-技术改造'!$I129</f>
        <v>928.55</v>
      </c>
      <c r="G129" s="26" t="s">
        <v>62</v>
      </c>
      <c r="H129" s="27">
        <v>0.8</v>
      </c>
      <c r="I129" s="57">
        <f t="shared" si="18"/>
        <v>80.5</v>
      </c>
      <c r="J129" s="57">
        <f t="shared" si="19"/>
        <v>80.5</v>
      </c>
      <c r="K129" s="58">
        <v>56167.14</v>
      </c>
      <c r="L129" s="59">
        <f t="shared" si="20"/>
        <v>0.0165319081584001</v>
      </c>
      <c r="M129" s="57">
        <f t="shared" si="21"/>
        <v>80.04</v>
      </c>
      <c r="N129" s="56">
        <f t="shared" si="22"/>
        <v>80.04</v>
      </c>
      <c r="O129" s="26" t="s">
        <v>69</v>
      </c>
      <c r="P129" s="63" t="s">
        <v>70</v>
      </c>
      <c r="Q129" s="63" t="s">
        <v>70</v>
      </c>
      <c r="R129" s="56"/>
      <c r="S129" s="57">
        <f t="shared" si="23"/>
        <v>0.8027</v>
      </c>
      <c r="T129" s="56" t="str">
        <f t="shared" si="24"/>
        <v>是</v>
      </c>
      <c r="U129" s="69">
        <v>1236</v>
      </c>
      <c r="V129" s="70">
        <v>1</v>
      </c>
      <c r="W129" s="69">
        <v>1</v>
      </c>
      <c r="X129" s="70">
        <f t="shared" si="25"/>
        <v>74.48</v>
      </c>
      <c r="Y129" s="77" t="e">
        <f>VLOOKUP(C129,#REF!,9,FALSE)</f>
        <v>#REF!</v>
      </c>
      <c r="Z129" s="77" t="e">
        <f>VLOOKUP($C129,#REF!,3,FALSE)</f>
        <v>#REF!</v>
      </c>
      <c r="AA129" s="78" t="e">
        <f>VLOOKUP($C129,#REF!,4,FALSE)*0.8</f>
        <v>#REF!</v>
      </c>
      <c r="AB129" s="78" t="e">
        <f>VLOOKUP($C129,#REF!,5,FALSE)</f>
        <v>#REF!</v>
      </c>
      <c r="AC129" s="86" t="e">
        <f>VLOOKUP($C129,#REF!,6,FALSE)</f>
        <v>#REF!</v>
      </c>
      <c r="AD129" s="17">
        <v>0.4556</v>
      </c>
      <c r="AE129" s="19" t="e">
        <f t="shared" si="32"/>
        <v>#REF!</v>
      </c>
      <c r="AF129" s="77" t="e">
        <f t="shared" si="26"/>
        <v>#REF!</v>
      </c>
      <c r="AG129" s="77"/>
      <c r="AH129" s="77"/>
      <c r="AI129" s="77"/>
      <c r="AJ129" s="56" t="e">
        <f t="shared" si="27"/>
        <v>#REF!</v>
      </c>
      <c r="AK129" s="69"/>
      <c r="AL129" s="69"/>
      <c r="AM129" s="95" t="s">
        <v>75</v>
      </c>
      <c r="AN129" s="95" t="s">
        <v>75</v>
      </c>
      <c r="AO129" s="94"/>
      <c r="AP129" s="94"/>
      <c r="AQ129" s="95"/>
      <c r="AR129" s="94">
        <f t="shared" si="28"/>
        <v>0</v>
      </c>
      <c r="AS129" s="97" t="e">
        <f t="shared" si="33"/>
        <v>#REF!</v>
      </c>
      <c r="AT129" s="2" t="e">
        <f t="shared" si="29"/>
        <v>#REF!</v>
      </c>
      <c r="AU129" s="2" t="e">
        <f t="shared" si="30"/>
        <v>#REF!</v>
      </c>
      <c r="AV129" s="2" t="e">
        <f t="shared" si="31"/>
        <v>#REF!</v>
      </c>
    </row>
    <row r="130" s="2" customFormat="1" ht="46" spans="1:48">
      <c r="A130" s="29">
        <v>129</v>
      </c>
      <c r="B130" s="27"/>
      <c r="C130" s="26" t="s">
        <v>443</v>
      </c>
      <c r="D130" s="27" t="s">
        <v>444</v>
      </c>
      <c r="E130" s="46" t="s">
        <v>445</v>
      </c>
      <c r="F130" s="45">
        <f>'[1]2021年度园区有效投入-技术改造'!$I130</f>
        <v>1755.7</v>
      </c>
      <c r="G130" s="26" t="s">
        <v>86</v>
      </c>
      <c r="H130" s="27">
        <v>0.7</v>
      </c>
      <c r="I130" s="57">
        <f t="shared" si="18"/>
        <v>81.08</v>
      </c>
      <c r="J130" s="57">
        <f t="shared" si="19"/>
        <v>81.08</v>
      </c>
      <c r="K130" s="58">
        <v>17742.11</v>
      </c>
      <c r="L130" s="59">
        <f t="shared" si="20"/>
        <v>0.098956662989915</v>
      </c>
      <c r="M130" s="57">
        <f t="shared" si="21"/>
        <v>80.29</v>
      </c>
      <c r="N130" s="56">
        <f t="shared" si="22"/>
        <v>80.29</v>
      </c>
      <c r="O130" s="26" t="s">
        <v>69</v>
      </c>
      <c r="P130" s="63" t="s">
        <v>70</v>
      </c>
      <c r="Q130" s="63" t="s">
        <v>70</v>
      </c>
      <c r="R130" s="56"/>
      <c r="S130" s="57">
        <f t="shared" si="23"/>
        <v>0.8069</v>
      </c>
      <c r="T130" s="56" t="str">
        <f t="shared" si="24"/>
        <v>是</v>
      </c>
      <c r="U130" s="69" t="s">
        <v>79</v>
      </c>
      <c r="V130" s="70">
        <v>0.8</v>
      </c>
      <c r="W130" s="69">
        <v>1</v>
      </c>
      <c r="X130" s="70">
        <f t="shared" si="25"/>
        <v>110.33</v>
      </c>
      <c r="Y130" s="77"/>
      <c r="Z130" s="77"/>
      <c r="AA130" s="77"/>
      <c r="AB130" s="77"/>
      <c r="AC130" s="77"/>
      <c r="AD130" s="17">
        <v>0.4556</v>
      </c>
      <c r="AE130" s="19">
        <f t="shared" si="32"/>
        <v>0</v>
      </c>
      <c r="AF130" s="77">
        <f t="shared" si="26"/>
        <v>0</v>
      </c>
      <c r="AG130" s="77"/>
      <c r="AH130" s="77"/>
      <c r="AI130" s="77"/>
      <c r="AJ130" s="56">
        <f t="shared" si="27"/>
        <v>110.33</v>
      </c>
      <c r="AK130" s="69"/>
      <c r="AL130" s="69"/>
      <c r="AM130" s="95" t="s">
        <v>75</v>
      </c>
      <c r="AN130" s="95" t="s">
        <v>75</v>
      </c>
      <c r="AO130" s="94"/>
      <c r="AP130" s="94"/>
      <c r="AQ130" s="95"/>
      <c r="AR130" s="94">
        <f t="shared" si="28"/>
        <v>0</v>
      </c>
      <c r="AS130" s="97">
        <f t="shared" si="33"/>
        <v>110.33</v>
      </c>
      <c r="AT130" s="2">
        <f t="shared" si="29"/>
        <v>110.33</v>
      </c>
      <c r="AU130" s="2">
        <f t="shared" si="30"/>
        <v>110.33</v>
      </c>
      <c r="AV130" s="2">
        <f t="shared" si="31"/>
        <v>0</v>
      </c>
    </row>
    <row r="131" s="2" customFormat="1" ht="61" spans="1:48">
      <c r="A131" s="29">
        <v>131</v>
      </c>
      <c r="B131" s="27"/>
      <c r="C131" s="26" t="s">
        <v>446</v>
      </c>
      <c r="D131" s="27" t="s">
        <v>447</v>
      </c>
      <c r="E131" s="46" t="s">
        <v>448</v>
      </c>
      <c r="F131" s="45">
        <f>'[1]2021年度园区有效投入-技术改造'!$I132</f>
        <v>400.68</v>
      </c>
      <c r="G131" s="26" t="s">
        <v>90</v>
      </c>
      <c r="H131" s="27">
        <v>0.6</v>
      </c>
      <c r="I131" s="57">
        <f t="shared" si="18"/>
        <v>80.14</v>
      </c>
      <c r="J131" s="57">
        <f t="shared" si="19"/>
        <v>80.14</v>
      </c>
      <c r="K131" s="58">
        <v>548.84</v>
      </c>
      <c r="L131" s="59">
        <f t="shared" si="20"/>
        <v>0.730048830260185</v>
      </c>
      <c r="M131" s="57">
        <f t="shared" si="21"/>
        <v>82.16</v>
      </c>
      <c r="N131" s="56">
        <f t="shared" si="22"/>
        <v>82.16</v>
      </c>
      <c r="O131" s="26" t="s">
        <v>69</v>
      </c>
      <c r="P131" s="63" t="s">
        <v>70</v>
      </c>
      <c r="Q131" s="63" t="s">
        <v>70</v>
      </c>
      <c r="R131" s="56"/>
      <c r="S131" s="57">
        <f t="shared" si="23"/>
        <v>0.8115</v>
      </c>
      <c r="T131" s="56" t="str">
        <f t="shared" si="24"/>
        <v>否</v>
      </c>
      <c r="U131" s="69" t="s">
        <v>79</v>
      </c>
      <c r="V131" s="70">
        <v>1</v>
      </c>
      <c r="W131" s="69">
        <v>1</v>
      </c>
      <c r="X131" s="70">
        <f t="shared" si="25"/>
        <v>30.82</v>
      </c>
      <c r="Y131" s="77"/>
      <c r="Z131" s="77"/>
      <c r="AA131" s="77"/>
      <c r="AB131" s="77"/>
      <c r="AC131" s="77"/>
      <c r="AD131" s="17">
        <v>0.4556</v>
      </c>
      <c r="AE131" s="19">
        <f t="shared" si="32"/>
        <v>0</v>
      </c>
      <c r="AF131" s="77">
        <f t="shared" si="26"/>
        <v>0</v>
      </c>
      <c r="AG131" s="77"/>
      <c r="AH131" s="77"/>
      <c r="AI131" s="77"/>
      <c r="AJ131" s="56">
        <f t="shared" si="27"/>
        <v>30.82</v>
      </c>
      <c r="AK131" s="69"/>
      <c r="AL131" s="69"/>
      <c r="AM131" s="95" t="s">
        <v>75</v>
      </c>
      <c r="AN131" s="95" t="s">
        <v>75</v>
      </c>
      <c r="AO131" s="94"/>
      <c r="AP131" s="94"/>
      <c r="AQ131" s="95"/>
      <c r="AR131" s="94">
        <f t="shared" si="28"/>
        <v>0</v>
      </c>
      <c r="AS131" s="97">
        <f t="shared" si="33"/>
        <v>30.82</v>
      </c>
      <c r="AT131" s="2">
        <f t="shared" si="29"/>
        <v>30.82</v>
      </c>
      <c r="AU131" s="2">
        <f t="shared" si="30"/>
        <v>30.82</v>
      </c>
      <c r="AV131" s="2">
        <f t="shared" si="31"/>
        <v>0</v>
      </c>
    </row>
    <row r="132" s="2" customFormat="1" ht="46" spans="1:48">
      <c r="A132" s="29">
        <v>132</v>
      </c>
      <c r="B132" s="27"/>
      <c r="C132" s="26" t="s">
        <v>449</v>
      </c>
      <c r="D132" s="27" t="s">
        <v>450</v>
      </c>
      <c r="E132" s="46" t="s">
        <v>451</v>
      </c>
      <c r="F132" s="45">
        <f>'[1]2021年度园区有效投入-技术改造'!$I133</f>
        <v>203.22</v>
      </c>
      <c r="G132" s="26" t="s">
        <v>86</v>
      </c>
      <c r="H132" s="27">
        <v>0.7</v>
      </c>
      <c r="I132" s="57">
        <f t="shared" si="18"/>
        <v>80</v>
      </c>
      <c r="J132" s="57">
        <f t="shared" si="19"/>
        <v>80</v>
      </c>
      <c r="K132" s="58">
        <v>13736.8</v>
      </c>
      <c r="L132" s="59">
        <f t="shared" si="20"/>
        <v>0.014793838448547</v>
      </c>
      <c r="M132" s="57">
        <f t="shared" si="21"/>
        <v>80.04</v>
      </c>
      <c r="N132" s="56">
        <f t="shared" si="22"/>
        <v>80.04</v>
      </c>
      <c r="O132" s="26" t="s">
        <v>69</v>
      </c>
      <c r="P132" s="63" t="s">
        <v>70</v>
      </c>
      <c r="Q132" s="63" t="s">
        <v>70</v>
      </c>
      <c r="R132" s="56"/>
      <c r="S132" s="57">
        <f t="shared" si="23"/>
        <v>0.8002</v>
      </c>
      <c r="T132" s="56" t="str">
        <f t="shared" si="24"/>
        <v>否</v>
      </c>
      <c r="U132" s="69" t="s">
        <v>79</v>
      </c>
      <c r="V132" s="70">
        <v>1</v>
      </c>
      <c r="W132" s="69">
        <v>1</v>
      </c>
      <c r="X132" s="70">
        <f t="shared" si="25"/>
        <v>15.85</v>
      </c>
      <c r="Y132" s="77"/>
      <c r="Z132" s="77"/>
      <c r="AA132" s="77"/>
      <c r="AB132" s="77"/>
      <c r="AC132" s="77"/>
      <c r="AD132" s="17">
        <v>0.4556</v>
      </c>
      <c r="AE132" s="19">
        <f t="shared" si="32"/>
        <v>0</v>
      </c>
      <c r="AF132" s="77">
        <f t="shared" si="26"/>
        <v>0</v>
      </c>
      <c r="AG132" s="77"/>
      <c r="AH132" s="77"/>
      <c r="AI132" s="77"/>
      <c r="AJ132" s="56">
        <f t="shared" si="27"/>
        <v>15.85</v>
      </c>
      <c r="AK132" s="69"/>
      <c r="AL132" s="69"/>
      <c r="AM132" s="95" t="s">
        <v>75</v>
      </c>
      <c r="AN132" s="95" t="s">
        <v>75</v>
      </c>
      <c r="AO132" s="94"/>
      <c r="AP132" s="94"/>
      <c r="AQ132" s="95"/>
      <c r="AR132" s="94">
        <f t="shared" si="28"/>
        <v>0</v>
      </c>
      <c r="AS132" s="97">
        <f t="shared" si="33"/>
        <v>15.85</v>
      </c>
      <c r="AT132" s="2">
        <f t="shared" si="29"/>
        <v>15.85</v>
      </c>
      <c r="AU132" s="2">
        <f t="shared" si="30"/>
        <v>15.85</v>
      </c>
      <c r="AV132" s="2">
        <f t="shared" si="31"/>
        <v>0</v>
      </c>
    </row>
    <row r="133" s="2" customFormat="1" ht="61" spans="1:48">
      <c r="A133" s="29">
        <v>133</v>
      </c>
      <c r="B133" s="27"/>
      <c r="C133" s="26" t="s">
        <v>452</v>
      </c>
      <c r="D133" s="27" t="s">
        <v>453</v>
      </c>
      <c r="E133" s="46" t="s">
        <v>454</v>
      </c>
      <c r="F133" s="45">
        <f>'[1]2021年度园区有效投入-技术改造'!$I134</f>
        <v>789.67</v>
      </c>
      <c r="G133" s="26" t="s">
        <v>86</v>
      </c>
      <c r="H133" s="27">
        <v>0.7</v>
      </c>
      <c r="I133" s="57">
        <f t="shared" si="18"/>
        <v>80.41</v>
      </c>
      <c r="J133" s="57">
        <f t="shared" si="19"/>
        <v>80.41</v>
      </c>
      <c r="K133" s="58">
        <v>3585.41</v>
      </c>
      <c r="L133" s="59">
        <f t="shared" si="20"/>
        <v>0.220245383373171</v>
      </c>
      <c r="M133" s="57">
        <f t="shared" si="21"/>
        <v>80.65</v>
      </c>
      <c r="N133" s="56">
        <f t="shared" si="22"/>
        <v>80.65</v>
      </c>
      <c r="O133" s="26" t="s">
        <v>69</v>
      </c>
      <c r="P133" s="63" t="s">
        <v>70</v>
      </c>
      <c r="Q133" s="63" t="s">
        <v>70</v>
      </c>
      <c r="R133" s="56"/>
      <c r="S133" s="57">
        <f t="shared" si="23"/>
        <v>0.8053</v>
      </c>
      <c r="T133" s="56" t="str">
        <f t="shared" si="24"/>
        <v>是</v>
      </c>
      <c r="U133" s="69" t="s">
        <v>79</v>
      </c>
      <c r="V133" s="70">
        <v>0.8</v>
      </c>
      <c r="W133" s="69">
        <v>1</v>
      </c>
      <c r="X133" s="70">
        <f t="shared" si="25"/>
        <v>49.54</v>
      </c>
      <c r="Y133" s="77"/>
      <c r="Z133" s="77"/>
      <c r="AA133" s="77"/>
      <c r="AB133" s="77"/>
      <c r="AC133" s="77"/>
      <c r="AD133" s="17">
        <v>0.4556</v>
      </c>
      <c r="AE133" s="19">
        <f t="shared" si="32"/>
        <v>0</v>
      </c>
      <c r="AF133" s="77">
        <f t="shared" si="26"/>
        <v>0</v>
      </c>
      <c r="AG133" s="77"/>
      <c r="AH133" s="77"/>
      <c r="AI133" s="77"/>
      <c r="AJ133" s="56">
        <f t="shared" si="27"/>
        <v>49.54</v>
      </c>
      <c r="AK133" s="69"/>
      <c r="AL133" s="69"/>
      <c r="AM133" s="95" t="s">
        <v>75</v>
      </c>
      <c r="AN133" s="95" t="s">
        <v>75</v>
      </c>
      <c r="AO133" s="94"/>
      <c r="AP133" s="94"/>
      <c r="AQ133" s="95"/>
      <c r="AR133" s="94">
        <f t="shared" si="28"/>
        <v>0</v>
      </c>
      <c r="AS133" s="97">
        <f t="shared" si="33"/>
        <v>49.54</v>
      </c>
      <c r="AT133" s="2">
        <f t="shared" si="29"/>
        <v>49.54</v>
      </c>
      <c r="AU133" s="2">
        <f t="shared" si="30"/>
        <v>49.54</v>
      </c>
      <c r="AV133" s="2">
        <f t="shared" si="31"/>
        <v>0</v>
      </c>
    </row>
    <row r="134" s="2" customFormat="1" ht="46" spans="1:48">
      <c r="A134" s="29">
        <v>134</v>
      </c>
      <c r="B134" s="27"/>
      <c r="C134" s="26" t="s">
        <v>455</v>
      </c>
      <c r="D134" s="27" t="s">
        <v>456</v>
      </c>
      <c r="E134" s="46" t="s">
        <v>457</v>
      </c>
      <c r="F134" s="45">
        <f>'[1]2021年度园区有效投入-技术改造'!$I135</f>
        <v>597.91</v>
      </c>
      <c r="G134" s="26" t="s">
        <v>86</v>
      </c>
      <c r="H134" s="27">
        <v>0.7</v>
      </c>
      <c r="I134" s="57">
        <f t="shared" ref="I134:I154" si="34">ROUND(($F134*$F$162-F$161)/(F$160*$F$162-F$161)*100,2)</f>
        <v>80.27</v>
      </c>
      <c r="J134" s="57">
        <f t="shared" ref="J134:J154" si="35">I134</f>
        <v>80.27</v>
      </c>
      <c r="K134" s="58">
        <v>19365.84</v>
      </c>
      <c r="L134" s="59">
        <f t="shared" ref="L134:L154" si="36">IF(K134&gt;200,F134/K134,1)</f>
        <v>0.0308744676192719</v>
      </c>
      <c r="M134" s="57">
        <f t="shared" ref="M134:M154" si="37">ROUND((L134*$L$162-$L$161)/($L$160*$L$162-$L$161)*100,2)</f>
        <v>80.09</v>
      </c>
      <c r="N134" s="56">
        <f t="shared" ref="N134:N154" si="38">M134</f>
        <v>80.09</v>
      </c>
      <c r="O134" s="26" t="s">
        <v>69</v>
      </c>
      <c r="P134" s="63" t="s">
        <v>70</v>
      </c>
      <c r="Q134" s="63" t="s">
        <v>70</v>
      </c>
      <c r="R134" s="56"/>
      <c r="S134" s="57">
        <f t="shared" ref="S134:S154" si="39">ROUND(J134*0.5+N134*0.5+R134,2)/100</f>
        <v>0.8018</v>
      </c>
      <c r="T134" s="56" t="str">
        <f t="shared" ref="T134:T154" si="40">IF(F134&gt;=500,"是","否")</f>
        <v>是</v>
      </c>
      <c r="U134" s="69" t="s">
        <v>79</v>
      </c>
      <c r="V134" s="70">
        <v>0.8</v>
      </c>
      <c r="W134" s="69">
        <v>1</v>
      </c>
      <c r="X134" s="70">
        <f t="shared" ref="X134:X154" si="41">ROUND(IF(F134*0.1*(H134*0.2+S134*0.8)*V134*W134&lt;1000,F134*0.1*(H134*0.2+S134*0.8)*V134*W134,1000),2)</f>
        <v>37.38</v>
      </c>
      <c r="Y134" s="77"/>
      <c r="Z134" s="77"/>
      <c r="AA134" s="77"/>
      <c r="AB134" s="77"/>
      <c r="AC134" s="77"/>
      <c r="AD134" s="17">
        <v>0.4556</v>
      </c>
      <c r="AE134" s="19">
        <f t="shared" si="32"/>
        <v>0</v>
      </c>
      <c r="AF134" s="77">
        <f t="shared" ref="AF134:AF154" si="42">ROUND(AD134*AE134,2)</f>
        <v>0</v>
      </c>
      <c r="AG134" s="77"/>
      <c r="AH134" s="77"/>
      <c r="AI134" s="77"/>
      <c r="AJ134" s="56">
        <f t="shared" ref="AJ134:AJ154" si="43">IF(X134&gt;(1000-AF134-AI134),X134,X134+AF134+AI134)</f>
        <v>37.38</v>
      </c>
      <c r="AK134" s="69"/>
      <c r="AL134" s="69"/>
      <c r="AM134" s="95" t="s">
        <v>75</v>
      </c>
      <c r="AN134" s="95" t="s">
        <v>75</v>
      </c>
      <c r="AO134" s="94"/>
      <c r="AP134" s="94"/>
      <c r="AQ134" s="95"/>
      <c r="AR134" s="94">
        <f t="shared" ref="AR134:AR154" si="44">SUM(AK134:AQ134)</f>
        <v>0</v>
      </c>
      <c r="AS134" s="97">
        <f t="shared" si="33"/>
        <v>37.38</v>
      </c>
      <c r="AT134" s="2">
        <f t="shared" ref="AT134:AT154" si="45">IF(X134&gt;(1000-AF134-AI134),999999,X134+AF134+AI134)</f>
        <v>37.38</v>
      </c>
      <c r="AU134" s="2">
        <f t="shared" ref="AU134:AU155" si="46">AJ134-AR134</f>
        <v>37.38</v>
      </c>
      <c r="AV134" s="2">
        <f t="shared" ref="AV134:AV155" si="47">AS134-AU134</f>
        <v>0</v>
      </c>
    </row>
    <row r="135" s="2" customFormat="1" ht="46" spans="1:48">
      <c r="A135" s="29">
        <v>135</v>
      </c>
      <c r="B135" s="27"/>
      <c r="C135" s="26" t="s">
        <v>458</v>
      </c>
      <c r="D135" s="27" t="s">
        <v>459</v>
      </c>
      <c r="E135" s="46" t="s">
        <v>460</v>
      </c>
      <c r="F135" s="45">
        <f>'[1]2021年度园区有效投入-技术改造'!$I136</f>
        <v>692.27</v>
      </c>
      <c r="G135" s="26" t="s">
        <v>62</v>
      </c>
      <c r="H135" s="27">
        <v>0.8</v>
      </c>
      <c r="I135" s="57">
        <f t="shared" si="34"/>
        <v>80.34</v>
      </c>
      <c r="J135" s="57">
        <f t="shared" si="35"/>
        <v>80.34</v>
      </c>
      <c r="K135" s="58">
        <v>33697.38</v>
      </c>
      <c r="L135" s="59">
        <f t="shared" si="36"/>
        <v>0.0205437336671278</v>
      </c>
      <c r="M135" s="57">
        <f t="shared" si="37"/>
        <v>80.06</v>
      </c>
      <c r="N135" s="56">
        <f t="shared" si="38"/>
        <v>80.06</v>
      </c>
      <c r="O135" s="26" t="s">
        <v>69</v>
      </c>
      <c r="P135" s="63" t="s">
        <v>70</v>
      </c>
      <c r="Q135" s="63" t="s">
        <v>70</v>
      </c>
      <c r="R135" s="56"/>
      <c r="S135" s="57">
        <f t="shared" si="39"/>
        <v>0.802</v>
      </c>
      <c r="T135" s="56" t="str">
        <f t="shared" si="40"/>
        <v>是</v>
      </c>
      <c r="U135" s="69">
        <v>1400</v>
      </c>
      <c r="V135" s="70">
        <v>1</v>
      </c>
      <c r="W135" s="69">
        <v>1</v>
      </c>
      <c r="X135" s="70">
        <f t="shared" si="41"/>
        <v>55.49</v>
      </c>
      <c r="Y135" s="77" t="e">
        <f>VLOOKUP(C135,#REF!,9,FALSE)</f>
        <v>#REF!</v>
      </c>
      <c r="Z135" s="77" t="e">
        <f>VLOOKUP($C135,#REF!,3,FALSE)</f>
        <v>#REF!</v>
      </c>
      <c r="AA135" s="78" t="e">
        <f>VLOOKUP($C135,#REF!,4,FALSE)*0.8</f>
        <v>#REF!</v>
      </c>
      <c r="AB135" s="78" t="e">
        <f>VLOOKUP($C135,#REF!,5,FALSE)</f>
        <v>#REF!</v>
      </c>
      <c r="AC135" s="86" t="e">
        <f>VLOOKUP($C135,#REF!,6,FALSE)</f>
        <v>#REF!</v>
      </c>
      <c r="AD135" s="17">
        <v>0.4556</v>
      </c>
      <c r="AE135" s="19" t="e">
        <f t="shared" si="32"/>
        <v>#REF!</v>
      </c>
      <c r="AF135" s="77" t="e">
        <f t="shared" si="42"/>
        <v>#REF!</v>
      </c>
      <c r="AG135" s="77"/>
      <c r="AH135" s="77"/>
      <c r="AI135" s="77"/>
      <c r="AJ135" s="56" t="e">
        <f t="shared" si="43"/>
        <v>#REF!</v>
      </c>
      <c r="AK135" s="69"/>
      <c r="AL135" s="69"/>
      <c r="AM135" s="95" t="s">
        <v>75</v>
      </c>
      <c r="AN135" s="95" t="s">
        <v>75</v>
      </c>
      <c r="AO135" s="94"/>
      <c r="AP135" s="94"/>
      <c r="AQ135" s="95"/>
      <c r="AR135" s="94">
        <f t="shared" si="44"/>
        <v>0</v>
      </c>
      <c r="AS135" s="97" t="e">
        <f t="shared" si="33"/>
        <v>#REF!</v>
      </c>
      <c r="AT135" s="2" t="e">
        <f t="shared" si="45"/>
        <v>#REF!</v>
      </c>
      <c r="AU135" s="2" t="e">
        <f t="shared" si="46"/>
        <v>#REF!</v>
      </c>
      <c r="AV135" s="2" t="e">
        <f t="shared" si="47"/>
        <v>#REF!</v>
      </c>
    </row>
    <row r="136" s="2" customFormat="1" ht="31" spans="1:48">
      <c r="A136" s="29">
        <v>136</v>
      </c>
      <c r="B136" s="27"/>
      <c r="C136" s="26" t="s">
        <v>461</v>
      </c>
      <c r="D136" s="27" t="s">
        <v>462</v>
      </c>
      <c r="E136" s="46" t="s">
        <v>463</v>
      </c>
      <c r="F136" s="45">
        <f>'[1]2021年度园区有效投入-技术改造'!$I137</f>
        <v>340.18</v>
      </c>
      <c r="G136" s="26" t="s">
        <v>62</v>
      </c>
      <c r="H136" s="27">
        <v>0.8</v>
      </c>
      <c r="I136" s="57">
        <f t="shared" si="34"/>
        <v>80.09</v>
      </c>
      <c r="J136" s="57">
        <f t="shared" si="35"/>
        <v>80.09</v>
      </c>
      <c r="K136" s="58">
        <v>9224.13</v>
      </c>
      <c r="L136" s="59">
        <f t="shared" si="36"/>
        <v>0.036879358812159</v>
      </c>
      <c r="M136" s="57">
        <f t="shared" si="37"/>
        <v>80.1</v>
      </c>
      <c r="N136" s="56">
        <f t="shared" si="38"/>
        <v>80.1</v>
      </c>
      <c r="O136" s="26" t="s">
        <v>69</v>
      </c>
      <c r="P136" s="63" t="s">
        <v>70</v>
      </c>
      <c r="Q136" s="63" t="s">
        <v>70</v>
      </c>
      <c r="R136" s="56"/>
      <c r="S136" s="57">
        <f t="shared" si="39"/>
        <v>0.801</v>
      </c>
      <c r="T136" s="56" t="str">
        <f t="shared" si="40"/>
        <v>否</v>
      </c>
      <c r="U136" s="69" t="s">
        <v>79</v>
      </c>
      <c r="V136" s="70">
        <v>1</v>
      </c>
      <c r="W136" s="69">
        <v>1</v>
      </c>
      <c r="X136" s="70">
        <f t="shared" si="41"/>
        <v>27.24</v>
      </c>
      <c r="Y136" s="77"/>
      <c r="Z136" s="77"/>
      <c r="AA136" s="77"/>
      <c r="AB136" s="77"/>
      <c r="AC136" s="77"/>
      <c r="AD136" s="17">
        <v>0.4556</v>
      </c>
      <c r="AE136" s="19">
        <f t="shared" si="32"/>
        <v>0</v>
      </c>
      <c r="AF136" s="77">
        <f t="shared" si="42"/>
        <v>0</v>
      </c>
      <c r="AG136" s="77"/>
      <c r="AH136" s="77"/>
      <c r="AI136" s="77"/>
      <c r="AJ136" s="56">
        <f t="shared" si="43"/>
        <v>27.24</v>
      </c>
      <c r="AK136" s="69"/>
      <c r="AL136" s="69"/>
      <c r="AM136" s="95" t="s">
        <v>75</v>
      </c>
      <c r="AN136" s="95" t="s">
        <v>75</v>
      </c>
      <c r="AO136" s="94"/>
      <c r="AP136" s="94"/>
      <c r="AQ136" s="95"/>
      <c r="AR136" s="94">
        <f t="shared" si="44"/>
        <v>0</v>
      </c>
      <c r="AS136" s="97">
        <f t="shared" si="33"/>
        <v>27.24</v>
      </c>
      <c r="AT136" s="2">
        <f t="shared" si="45"/>
        <v>27.24</v>
      </c>
      <c r="AU136" s="2">
        <f t="shared" si="46"/>
        <v>27.24</v>
      </c>
      <c r="AV136" s="2">
        <f t="shared" si="47"/>
        <v>0</v>
      </c>
    </row>
    <row r="137" s="2" customFormat="1" ht="31" spans="1:48">
      <c r="A137" s="29">
        <v>137</v>
      </c>
      <c r="B137" s="27"/>
      <c r="C137" s="26" t="s">
        <v>464</v>
      </c>
      <c r="D137" s="27" t="s">
        <v>465</v>
      </c>
      <c r="E137" s="46" t="s">
        <v>466</v>
      </c>
      <c r="F137" s="45">
        <f>'[1]2021年度园区有效投入-技术改造'!$I138</f>
        <v>508.66</v>
      </c>
      <c r="G137" s="26" t="s">
        <v>62</v>
      </c>
      <c r="H137" s="27">
        <v>0.8</v>
      </c>
      <c r="I137" s="57">
        <f t="shared" si="34"/>
        <v>80.21</v>
      </c>
      <c r="J137" s="57">
        <f t="shared" si="35"/>
        <v>80.21</v>
      </c>
      <c r="K137" s="58">
        <v>27839.85</v>
      </c>
      <c r="L137" s="59">
        <f t="shared" si="36"/>
        <v>0.0182709317758537</v>
      </c>
      <c r="M137" s="57">
        <f t="shared" si="37"/>
        <v>80.05</v>
      </c>
      <c r="N137" s="56">
        <f t="shared" si="38"/>
        <v>80.05</v>
      </c>
      <c r="O137" s="26" t="s">
        <v>69</v>
      </c>
      <c r="P137" s="63" t="s">
        <v>70</v>
      </c>
      <c r="Q137" s="63" t="s">
        <v>70</v>
      </c>
      <c r="R137" s="56"/>
      <c r="S137" s="57">
        <f t="shared" si="39"/>
        <v>0.8013</v>
      </c>
      <c r="T137" s="56" t="str">
        <f t="shared" si="40"/>
        <v>是</v>
      </c>
      <c r="U137" s="69">
        <v>335</v>
      </c>
      <c r="V137" s="70">
        <v>1</v>
      </c>
      <c r="W137" s="69">
        <v>1</v>
      </c>
      <c r="X137" s="70">
        <f t="shared" si="41"/>
        <v>40.75</v>
      </c>
      <c r="Y137" s="77"/>
      <c r="Z137" s="77"/>
      <c r="AA137" s="77"/>
      <c r="AB137" s="77"/>
      <c r="AC137" s="77"/>
      <c r="AD137" s="17">
        <v>0.4556</v>
      </c>
      <c r="AE137" s="19">
        <f t="shared" si="32"/>
        <v>0</v>
      </c>
      <c r="AF137" s="77">
        <f t="shared" si="42"/>
        <v>0</v>
      </c>
      <c r="AG137" s="77"/>
      <c r="AH137" s="77"/>
      <c r="AI137" s="77"/>
      <c r="AJ137" s="56">
        <f t="shared" si="43"/>
        <v>40.75</v>
      </c>
      <c r="AK137" s="69"/>
      <c r="AL137" s="69"/>
      <c r="AM137" s="95" t="s">
        <v>75</v>
      </c>
      <c r="AN137" s="95" t="s">
        <v>75</v>
      </c>
      <c r="AO137" s="94"/>
      <c r="AP137" s="94"/>
      <c r="AQ137" s="95"/>
      <c r="AR137" s="94">
        <f t="shared" si="44"/>
        <v>0</v>
      </c>
      <c r="AS137" s="97">
        <f t="shared" si="33"/>
        <v>40.75</v>
      </c>
      <c r="AT137" s="2">
        <f t="shared" si="45"/>
        <v>40.75</v>
      </c>
      <c r="AU137" s="2">
        <f t="shared" si="46"/>
        <v>40.75</v>
      </c>
      <c r="AV137" s="2">
        <f t="shared" si="47"/>
        <v>0</v>
      </c>
    </row>
    <row r="138" s="2" customFormat="1" ht="61" spans="1:48">
      <c r="A138" s="29">
        <v>138</v>
      </c>
      <c r="B138" s="27"/>
      <c r="C138" s="26" t="s">
        <v>467</v>
      </c>
      <c r="D138" s="27" t="s">
        <v>468</v>
      </c>
      <c r="E138" s="46" t="s">
        <v>469</v>
      </c>
      <c r="F138" s="45">
        <f>'[1]2021年度园区有效投入-技术改造'!$I139</f>
        <v>6714.51</v>
      </c>
      <c r="G138" s="26" t="s">
        <v>62</v>
      </c>
      <c r="H138" s="27">
        <v>0.8</v>
      </c>
      <c r="I138" s="57">
        <f t="shared" si="34"/>
        <v>84.51</v>
      </c>
      <c r="J138" s="57">
        <f t="shared" si="35"/>
        <v>84.51</v>
      </c>
      <c r="K138" s="58">
        <v>87134.85</v>
      </c>
      <c r="L138" s="59">
        <f t="shared" si="36"/>
        <v>0.077058834668333</v>
      </c>
      <c r="M138" s="57">
        <f t="shared" si="37"/>
        <v>80.22</v>
      </c>
      <c r="N138" s="56">
        <f t="shared" si="38"/>
        <v>80.22</v>
      </c>
      <c r="O138" s="26" t="s">
        <v>69</v>
      </c>
      <c r="P138" s="63" t="s">
        <v>70</v>
      </c>
      <c r="Q138" s="63" t="s">
        <v>70</v>
      </c>
      <c r="R138" s="56"/>
      <c r="S138" s="57">
        <f t="shared" si="39"/>
        <v>0.8237</v>
      </c>
      <c r="T138" s="56" t="str">
        <f t="shared" si="40"/>
        <v>是</v>
      </c>
      <c r="U138" s="69" t="s">
        <v>79</v>
      </c>
      <c r="V138" s="70">
        <v>0.8</v>
      </c>
      <c r="W138" s="69">
        <v>1</v>
      </c>
      <c r="X138" s="70">
        <f t="shared" si="41"/>
        <v>439.91</v>
      </c>
      <c r="Y138" s="77" t="e">
        <f>VLOOKUP(C138,#REF!,9,FALSE)</f>
        <v>#REF!</v>
      </c>
      <c r="Z138" s="77" t="e">
        <f>VLOOKUP($C138,#REF!,3,FALSE)</f>
        <v>#REF!</v>
      </c>
      <c r="AA138" s="78" t="e">
        <f>VLOOKUP($C138,#REF!,4,FALSE)*0.8</f>
        <v>#REF!</v>
      </c>
      <c r="AB138" s="78" t="e">
        <f>VLOOKUP($C138,#REF!,5,FALSE)</f>
        <v>#REF!</v>
      </c>
      <c r="AC138" s="86" t="e">
        <f>VLOOKUP($C138,#REF!,6,FALSE)</f>
        <v>#REF!</v>
      </c>
      <c r="AD138" s="17">
        <v>0.4556</v>
      </c>
      <c r="AE138" s="19" t="e">
        <f t="shared" si="32"/>
        <v>#REF!</v>
      </c>
      <c r="AF138" s="77" t="e">
        <f t="shared" si="42"/>
        <v>#REF!</v>
      </c>
      <c r="AG138" s="77"/>
      <c r="AH138" s="77"/>
      <c r="AI138" s="77"/>
      <c r="AJ138" s="56" t="e">
        <f t="shared" si="43"/>
        <v>#REF!</v>
      </c>
      <c r="AK138" s="69"/>
      <c r="AL138" s="69"/>
      <c r="AM138" s="95" t="s">
        <v>75</v>
      </c>
      <c r="AN138" s="95" t="s">
        <v>75</v>
      </c>
      <c r="AO138" s="94"/>
      <c r="AP138" s="94"/>
      <c r="AQ138" s="95"/>
      <c r="AR138" s="94">
        <f t="shared" si="44"/>
        <v>0</v>
      </c>
      <c r="AS138" s="97" t="e">
        <f t="shared" si="33"/>
        <v>#REF!</v>
      </c>
      <c r="AT138" s="2" t="e">
        <f t="shared" si="45"/>
        <v>#REF!</v>
      </c>
      <c r="AU138" s="2" t="e">
        <f t="shared" si="46"/>
        <v>#REF!</v>
      </c>
      <c r="AV138" s="2" t="e">
        <f t="shared" si="47"/>
        <v>#REF!</v>
      </c>
    </row>
    <row r="139" s="2" customFormat="1" ht="46" spans="1:48">
      <c r="A139" s="29">
        <v>139</v>
      </c>
      <c r="B139" s="27"/>
      <c r="C139" s="26" t="s">
        <v>470</v>
      </c>
      <c r="D139" s="27" t="s">
        <v>471</v>
      </c>
      <c r="E139" s="46" t="s">
        <v>472</v>
      </c>
      <c r="F139" s="45">
        <f>'[1]2021年度园区有效投入-技术改造'!$I140</f>
        <v>3358.3</v>
      </c>
      <c r="G139" s="26" t="s">
        <v>86</v>
      </c>
      <c r="H139" s="27">
        <v>0.7</v>
      </c>
      <c r="I139" s="57">
        <f t="shared" si="34"/>
        <v>82.19</v>
      </c>
      <c r="J139" s="57">
        <f t="shared" si="35"/>
        <v>82.19</v>
      </c>
      <c r="K139" s="58">
        <v>12581.04</v>
      </c>
      <c r="L139" s="59">
        <f t="shared" si="36"/>
        <v>0.266933417269161</v>
      </c>
      <c r="M139" s="57">
        <f t="shared" si="37"/>
        <v>80.79</v>
      </c>
      <c r="N139" s="56">
        <f t="shared" si="38"/>
        <v>80.79</v>
      </c>
      <c r="O139" s="26" t="s">
        <v>69</v>
      </c>
      <c r="P139" s="63" t="s">
        <v>70</v>
      </c>
      <c r="Q139" s="63" t="s">
        <v>70</v>
      </c>
      <c r="R139" s="56"/>
      <c r="S139" s="57">
        <f t="shared" si="39"/>
        <v>0.8149</v>
      </c>
      <c r="T139" s="56" t="str">
        <f t="shared" si="40"/>
        <v>是</v>
      </c>
      <c r="U139" s="69">
        <v>9569</v>
      </c>
      <c r="V139" s="70">
        <v>1</v>
      </c>
      <c r="W139" s="69">
        <v>1</v>
      </c>
      <c r="X139" s="70">
        <f t="shared" si="41"/>
        <v>265.95</v>
      </c>
      <c r="Y139" s="77" t="e">
        <f>VLOOKUP(C139,#REF!,9,FALSE)</f>
        <v>#REF!</v>
      </c>
      <c r="Z139" s="77" t="e">
        <f>VLOOKUP($C139,#REF!,3,FALSE)</f>
        <v>#REF!</v>
      </c>
      <c r="AA139" s="78" t="e">
        <f>VLOOKUP($C139,#REF!,4,FALSE)*0.8</f>
        <v>#REF!</v>
      </c>
      <c r="AB139" s="78" t="e">
        <f>VLOOKUP($C139,#REF!,5,FALSE)</f>
        <v>#REF!</v>
      </c>
      <c r="AC139" s="86" t="e">
        <f>VLOOKUP($C139,#REF!,6,FALSE)</f>
        <v>#REF!</v>
      </c>
      <c r="AD139" s="17">
        <v>0.4556</v>
      </c>
      <c r="AE139" s="19" t="e">
        <f t="shared" si="32"/>
        <v>#REF!</v>
      </c>
      <c r="AF139" s="77" t="e">
        <f t="shared" si="42"/>
        <v>#REF!</v>
      </c>
      <c r="AG139" s="77"/>
      <c r="AH139" s="77"/>
      <c r="AI139" s="77"/>
      <c r="AJ139" s="56" t="e">
        <f t="shared" si="43"/>
        <v>#REF!</v>
      </c>
      <c r="AK139" s="69"/>
      <c r="AL139" s="69"/>
      <c r="AM139" s="95">
        <v>197.2</v>
      </c>
      <c r="AN139" s="95" t="s">
        <v>75</v>
      </c>
      <c r="AO139" s="94"/>
      <c r="AP139" s="94"/>
      <c r="AQ139" s="95"/>
      <c r="AR139" s="94">
        <f t="shared" si="44"/>
        <v>197.2</v>
      </c>
      <c r="AS139" s="97" t="e">
        <f t="shared" si="33"/>
        <v>#REF!</v>
      </c>
      <c r="AT139" s="2" t="e">
        <f t="shared" si="45"/>
        <v>#REF!</v>
      </c>
      <c r="AU139" s="2" t="e">
        <f t="shared" si="46"/>
        <v>#REF!</v>
      </c>
      <c r="AV139" s="2" t="e">
        <f t="shared" si="47"/>
        <v>#REF!</v>
      </c>
    </row>
    <row r="140" s="2" customFormat="1" ht="46" spans="1:48">
      <c r="A140" s="29">
        <v>140</v>
      </c>
      <c r="B140" s="27"/>
      <c r="C140" s="26" t="s">
        <v>473</v>
      </c>
      <c r="D140" s="27" t="s">
        <v>474</v>
      </c>
      <c r="E140" s="46" t="s">
        <v>475</v>
      </c>
      <c r="F140" s="45">
        <f>'[1]2021年度园区有效投入-技术改造'!$I141</f>
        <v>538.73</v>
      </c>
      <c r="G140" s="26" t="s">
        <v>62</v>
      </c>
      <c r="H140" s="27">
        <v>0.8</v>
      </c>
      <c r="I140" s="57">
        <f t="shared" si="34"/>
        <v>80.23</v>
      </c>
      <c r="J140" s="57">
        <f t="shared" si="35"/>
        <v>80.23</v>
      </c>
      <c r="K140" s="58">
        <v>1265.35</v>
      </c>
      <c r="L140" s="59">
        <f t="shared" si="36"/>
        <v>0.425755719761331</v>
      </c>
      <c r="M140" s="57">
        <f t="shared" si="37"/>
        <v>81.26</v>
      </c>
      <c r="N140" s="56">
        <f t="shared" si="38"/>
        <v>81.26</v>
      </c>
      <c r="O140" s="26" t="s">
        <v>69</v>
      </c>
      <c r="P140" s="63" t="s">
        <v>70</v>
      </c>
      <c r="Q140" s="63" t="s">
        <v>70</v>
      </c>
      <c r="R140" s="56"/>
      <c r="S140" s="57">
        <f t="shared" si="39"/>
        <v>0.8075</v>
      </c>
      <c r="T140" s="56" t="str">
        <f t="shared" si="40"/>
        <v>是</v>
      </c>
      <c r="U140" s="69">
        <v>749</v>
      </c>
      <c r="V140" s="70">
        <v>1</v>
      </c>
      <c r="W140" s="69">
        <v>1</v>
      </c>
      <c r="X140" s="70">
        <f t="shared" si="41"/>
        <v>43.42</v>
      </c>
      <c r="Y140" s="77"/>
      <c r="Z140" s="77"/>
      <c r="AA140" s="77"/>
      <c r="AB140" s="77"/>
      <c r="AC140" s="77"/>
      <c r="AD140" s="17">
        <v>0.4556</v>
      </c>
      <c r="AE140" s="19">
        <f t="shared" si="32"/>
        <v>0</v>
      </c>
      <c r="AF140" s="77">
        <f t="shared" si="42"/>
        <v>0</v>
      </c>
      <c r="AG140" s="77"/>
      <c r="AH140" s="77"/>
      <c r="AI140" s="77"/>
      <c r="AJ140" s="56">
        <f t="shared" si="43"/>
        <v>43.42</v>
      </c>
      <c r="AK140" s="69"/>
      <c r="AL140" s="69"/>
      <c r="AM140" s="95" t="s">
        <v>75</v>
      </c>
      <c r="AN140" s="95" t="s">
        <v>75</v>
      </c>
      <c r="AO140" s="94"/>
      <c r="AP140" s="94"/>
      <c r="AQ140" s="95"/>
      <c r="AR140" s="94">
        <f t="shared" si="44"/>
        <v>0</v>
      </c>
      <c r="AS140" s="97">
        <f t="shared" si="33"/>
        <v>43.42</v>
      </c>
      <c r="AT140" s="2">
        <f t="shared" si="45"/>
        <v>43.42</v>
      </c>
      <c r="AU140" s="2">
        <f t="shared" si="46"/>
        <v>43.42</v>
      </c>
      <c r="AV140" s="2">
        <f t="shared" si="47"/>
        <v>0</v>
      </c>
    </row>
    <row r="141" s="2" customFormat="1" ht="61" spans="1:48">
      <c r="A141" s="29">
        <v>141</v>
      </c>
      <c r="B141" s="27"/>
      <c r="C141" s="26" t="s">
        <v>476</v>
      </c>
      <c r="D141" s="27" t="s">
        <v>477</v>
      </c>
      <c r="E141" s="46" t="s">
        <v>478</v>
      </c>
      <c r="F141" s="45">
        <f>'[1]2021年度园区有效投入-技术改造'!$I142</f>
        <v>566.34</v>
      </c>
      <c r="G141" s="26" t="s">
        <v>86</v>
      </c>
      <c r="H141" s="27">
        <v>0.7</v>
      </c>
      <c r="I141" s="57">
        <f t="shared" si="34"/>
        <v>80.25</v>
      </c>
      <c r="J141" s="57">
        <f t="shared" si="35"/>
        <v>80.25</v>
      </c>
      <c r="K141" s="58">
        <v>1165.42</v>
      </c>
      <c r="L141" s="59">
        <f t="shared" si="36"/>
        <v>0.485953561806044</v>
      </c>
      <c r="M141" s="57">
        <f t="shared" si="37"/>
        <v>81.44</v>
      </c>
      <c r="N141" s="56">
        <f t="shared" si="38"/>
        <v>81.44</v>
      </c>
      <c r="O141" s="26" t="s">
        <v>69</v>
      </c>
      <c r="P141" s="63" t="s">
        <v>70</v>
      </c>
      <c r="Q141" s="63" t="s">
        <v>70</v>
      </c>
      <c r="R141" s="56"/>
      <c r="S141" s="57">
        <f t="shared" si="39"/>
        <v>0.8085</v>
      </c>
      <c r="T141" s="56" t="str">
        <f t="shared" si="40"/>
        <v>是</v>
      </c>
      <c r="U141" s="69" t="s">
        <v>79</v>
      </c>
      <c r="V141" s="70">
        <v>0.8</v>
      </c>
      <c r="W141" s="69">
        <v>1</v>
      </c>
      <c r="X141" s="70">
        <f t="shared" si="41"/>
        <v>35.65</v>
      </c>
      <c r="Y141" s="77"/>
      <c r="Z141" s="77"/>
      <c r="AA141" s="77"/>
      <c r="AB141" s="77"/>
      <c r="AC141" s="77"/>
      <c r="AD141" s="17">
        <v>0.4556</v>
      </c>
      <c r="AE141" s="19">
        <f t="shared" si="32"/>
        <v>0</v>
      </c>
      <c r="AF141" s="77">
        <f t="shared" si="42"/>
        <v>0</v>
      </c>
      <c r="AG141" s="77"/>
      <c r="AH141" s="77"/>
      <c r="AI141" s="77"/>
      <c r="AJ141" s="56">
        <f t="shared" si="43"/>
        <v>35.65</v>
      </c>
      <c r="AK141" s="69"/>
      <c r="AL141" s="69"/>
      <c r="AM141" s="95" t="s">
        <v>75</v>
      </c>
      <c r="AN141" s="95" t="s">
        <v>75</v>
      </c>
      <c r="AO141" s="94"/>
      <c r="AP141" s="94"/>
      <c r="AQ141" s="95"/>
      <c r="AR141" s="94">
        <f t="shared" si="44"/>
        <v>0</v>
      </c>
      <c r="AS141" s="97">
        <f t="shared" si="33"/>
        <v>35.65</v>
      </c>
      <c r="AT141" s="2">
        <f t="shared" si="45"/>
        <v>35.65</v>
      </c>
      <c r="AU141" s="2">
        <f t="shared" si="46"/>
        <v>35.65</v>
      </c>
      <c r="AV141" s="2">
        <f t="shared" si="47"/>
        <v>0</v>
      </c>
    </row>
    <row r="142" s="2" customFormat="1" ht="61" spans="1:48">
      <c r="A142" s="29">
        <v>142</v>
      </c>
      <c r="B142" s="27"/>
      <c r="C142" s="26" t="s">
        <v>479</v>
      </c>
      <c r="D142" s="27" t="s">
        <v>480</v>
      </c>
      <c r="E142" s="46" t="s">
        <v>481</v>
      </c>
      <c r="F142" s="45">
        <f>'[1]2021年度园区有效投入-技术改造'!$I143</f>
        <v>775.49</v>
      </c>
      <c r="G142" s="26" t="s">
        <v>90</v>
      </c>
      <c r="H142" s="27">
        <v>0.6</v>
      </c>
      <c r="I142" s="57">
        <f t="shared" si="34"/>
        <v>80.4</v>
      </c>
      <c r="J142" s="57">
        <f t="shared" si="35"/>
        <v>80.4</v>
      </c>
      <c r="K142" s="58">
        <v>76</v>
      </c>
      <c r="L142" s="59">
        <f t="shared" si="36"/>
        <v>1</v>
      </c>
      <c r="M142" s="57">
        <f t="shared" si="37"/>
        <v>82.97</v>
      </c>
      <c r="N142" s="56">
        <f t="shared" si="38"/>
        <v>82.97</v>
      </c>
      <c r="O142" s="26" t="s">
        <v>69</v>
      </c>
      <c r="P142" s="63" t="s">
        <v>70</v>
      </c>
      <c r="Q142" s="63" t="s">
        <v>70</v>
      </c>
      <c r="R142" s="56"/>
      <c r="S142" s="57">
        <f t="shared" si="39"/>
        <v>0.8169</v>
      </c>
      <c r="T142" s="56" t="str">
        <f t="shared" si="40"/>
        <v>是</v>
      </c>
      <c r="U142" s="69">
        <v>997</v>
      </c>
      <c r="V142" s="70">
        <v>1</v>
      </c>
      <c r="W142" s="69">
        <v>1</v>
      </c>
      <c r="X142" s="70">
        <f t="shared" si="41"/>
        <v>59.99</v>
      </c>
      <c r="Y142" s="77"/>
      <c r="Z142" s="77"/>
      <c r="AA142" s="77"/>
      <c r="AB142" s="77"/>
      <c r="AC142" s="77"/>
      <c r="AD142" s="17">
        <v>0.4556</v>
      </c>
      <c r="AE142" s="19">
        <f t="shared" si="32"/>
        <v>0</v>
      </c>
      <c r="AF142" s="77">
        <f t="shared" si="42"/>
        <v>0</v>
      </c>
      <c r="AG142" s="77"/>
      <c r="AH142" s="77"/>
      <c r="AI142" s="77"/>
      <c r="AJ142" s="56">
        <f t="shared" si="43"/>
        <v>59.99</v>
      </c>
      <c r="AK142" s="69"/>
      <c r="AL142" s="69"/>
      <c r="AM142" s="95" t="s">
        <v>75</v>
      </c>
      <c r="AN142" s="95" t="s">
        <v>75</v>
      </c>
      <c r="AO142" s="94"/>
      <c r="AP142" s="94"/>
      <c r="AQ142" s="95"/>
      <c r="AR142" s="94">
        <f t="shared" si="44"/>
        <v>0</v>
      </c>
      <c r="AS142" s="97">
        <f t="shared" si="33"/>
        <v>59.99</v>
      </c>
      <c r="AT142" s="2">
        <f t="shared" si="45"/>
        <v>59.99</v>
      </c>
      <c r="AU142" s="2">
        <f t="shared" si="46"/>
        <v>59.99</v>
      </c>
      <c r="AV142" s="2">
        <f t="shared" si="47"/>
        <v>0</v>
      </c>
    </row>
    <row r="143" s="2" customFormat="1" ht="46" spans="1:48">
      <c r="A143" s="29">
        <v>143</v>
      </c>
      <c r="B143" s="27"/>
      <c r="C143" s="26" t="s">
        <v>482</v>
      </c>
      <c r="D143" s="27" t="s">
        <v>483</v>
      </c>
      <c r="E143" s="46" t="s">
        <v>484</v>
      </c>
      <c r="F143" s="45">
        <f>'[1]2021年度园区有效投入-技术改造'!$I144</f>
        <v>2092.64</v>
      </c>
      <c r="G143" s="26" t="s">
        <v>62</v>
      </c>
      <c r="H143" s="27">
        <v>0.8</v>
      </c>
      <c r="I143" s="57">
        <f t="shared" si="34"/>
        <v>81.31</v>
      </c>
      <c r="J143" s="57">
        <f t="shared" si="35"/>
        <v>81.31</v>
      </c>
      <c r="K143" s="58">
        <v>16522.99</v>
      </c>
      <c r="L143" s="59">
        <f t="shared" si="36"/>
        <v>0.12665020072033</v>
      </c>
      <c r="M143" s="57">
        <f t="shared" si="37"/>
        <v>80.37</v>
      </c>
      <c r="N143" s="56">
        <f t="shared" si="38"/>
        <v>80.37</v>
      </c>
      <c r="O143" s="26" t="s">
        <v>69</v>
      </c>
      <c r="P143" s="63" t="s">
        <v>70</v>
      </c>
      <c r="Q143" s="63" t="s">
        <v>70</v>
      </c>
      <c r="R143" s="56"/>
      <c r="S143" s="57">
        <f t="shared" si="39"/>
        <v>0.8084</v>
      </c>
      <c r="T143" s="56" t="str">
        <f t="shared" si="40"/>
        <v>是</v>
      </c>
      <c r="U143" s="69" t="s">
        <v>79</v>
      </c>
      <c r="V143" s="70">
        <v>0.8</v>
      </c>
      <c r="W143" s="69">
        <v>1</v>
      </c>
      <c r="X143" s="70">
        <f t="shared" si="41"/>
        <v>135.05</v>
      </c>
      <c r="Y143" s="77"/>
      <c r="Z143" s="77"/>
      <c r="AA143" s="77"/>
      <c r="AB143" s="77"/>
      <c r="AC143" s="77"/>
      <c r="AD143" s="17">
        <v>0.4556</v>
      </c>
      <c r="AE143" s="19">
        <f t="shared" si="32"/>
        <v>0</v>
      </c>
      <c r="AF143" s="77">
        <f t="shared" si="42"/>
        <v>0</v>
      </c>
      <c r="AG143" s="77"/>
      <c r="AH143" s="77"/>
      <c r="AI143" s="77"/>
      <c r="AJ143" s="56">
        <f t="shared" si="43"/>
        <v>135.05</v>
      </c>
      <c r="AK143" s="69"/>
      <c r="AL143" s="69"/>
      <c r="AM143" s="95" t="s">
        <v>75</v>
      </c>
      <c r="AN143" s="95" t="s">
        <v>75</v>
      </c>
      <c r="AO143" s="94"/>
      <c r="AP143" s="94"/>
      <c r="AQ143" s="95"/>
      <c r="AR143" s="94">
        <f t="shared" si="44"/>
        <v>0</v>
      </c>
      <c r="AS143" s="97">
        <f t="shared" si="33"/>
        <v>135.05</v>
      </c>
      <c r="AT143" s="2">
        <f t="shared" si="45"/>
        <v>135.05</v>
      </c>
      <c r="AU143" s="2">
        <f t="shared" si="46"/>
        <v>135.05</v>
      </c>
      <c r="AV143" s="2">
        <f t="shared" si="47"/>
        <v>0</v>
      </c>
    </row>
    <row r="144" s="2" customFormat="1" ht="61" spans="1:48">
      <c r="A144" s="29">
        <v>144</v>
      </c>
      <c r="B144" s="27"/>
      <c r="C144" s="26" t="s">
        <v>485</v>
      </c>
      <c r="D144" s="27" t="s">
        <v>486</v>
      </c>
      <c r="E144" s="46" t="s">
        <v>487</v>
      </c>
      <c r="F144" s="45">
        <f>'[1]2021年度园区有效投入-技术改造'!$I145</f>
        <v>541.81</v>
      </c>
      <c r="G144" s="26" t="s">
        <v>86</v>
      </c>
      <c r="H144" s="27">
        <v>0.7</v>
      </c>
      <c r="I144" s="57">
        <f t="shared" si="34"/>
        <v>80.23</v>
      </c>
      <c r="J144" s="57">
        <f t="shared" si="35"/>
        <v>80.23</v>
      </c>
      <c r="K144" s="58">
        <v>117173</v>
      </c>
      <c r="L144" s="59">
        <f t="shared" si="36"/>
        <v>0.00462401747842933</v>
      </c>
      <c r="M144" s="57">
        <f t="shared" si="37"/>
        <v>80.01</v>
      </c>
      <c r="N144" s="56">
        <f t="shared" si="38"/>
        <v>80.01</v>
      </c>
      <c r="O144" s="26" t="s">
        <v>69</v>
      </c>
      <c r="P144" s="63" t="s">
        <v>70</v>
      </c>
      <c r="Q144" s="63" t="s">
        <v>70</v>
      </c>
      <c r="R144" s="56"/>
      <c r="S144" s="57">
        <f t="shared" si="39"/>
        <v>0.8012</v>
      </c>
      <c r="T144" s="56" t="str">
        <f t="shared" si="40"/>
        <v>是</v>
      </c>
      <c r="U144" s="69">
        <v>2143</v>
      </c>
      <c r="V144" s="70">
        <v>1</v>
      </c>
      <c r="W144" s="69">
        <v>1</v>
      </c>
      <c r="X144" s="70">
        <f t="shared" si="41"/>
        <v>42.31</v>
      </c>
      <c r="Y144" s="77"/>
      <c r="Z144" s="77"/>
      <c r="AA144" s="77"/>
      <c r="AB144" s="77"/>
      <c r="AC144" s="77"/>
      <c r="AD144" s="17">
        <v>0.4556</v>
      </c>
      <c r="AE144" s="19">
        <f t="shared" si="32"/>
        <v>0</v>
      </c>
      <c r="AF144" s="77">
        <f t="shared" si="42"/>
        <v>0</v>
      </c>
      <c r="AG144" s="77"/>
      <c r="AH144" s="77"/>
      <c r="AI144" s="77"/>
      <c r="AJ144" s="56">
        <f t="shared" si="43"/>
        <v>42.31</v>
      </c>
      <c r="AK144" s="69"/>
      <c r="AL144" s="69"/>
      <c r="AM144" s="95" t="s">
        <v>75</v>
      </c>
      <c r="AN144" s="95">
        <v>19</v>
      </c>
      <c r="AO144" s="94"/>
      <c r="AP144" s="94"/>
      <c r="AQ144" s="95"/>
      <c r="AR144" s="94">
        <f t="shared" si="44"/>
        <v>19</v>
      </c>
      <c r="AS144" s="97">
        <f t="shared" si="33"/>
        <v>23.31</v>
      </c>
      <c r="AT144" s="2">
        <f t="shared" si="45"/>
        <v>42.31</v>
      </c>
      <c r="AU144" s="2">
        <f t="shared" si="46"/>
        <v>23.31</v>
      </c>
      <c r="AV144" s="2">
        <f t="shared" si="47"/>
        <v>0</v>
      </c>
    </row>
    <row r="145" s="2" customFormat="1" ht="31" spans="1:48">
      <c r="A145" s="29">
        <v>145</v>
      </c>
      <c r="B145" s="27"/>
      <c r="C145" s="26" t="s">
        <v>488</v>
      </c>
      <c r="D145" s="27" t="s">
        <v>489</v>
      </c>
      <c r="E145" s="46" t="s">
        <v>490</v>
      </c>
      <c r="F145" s="45">
        <f>'[1]2021年度园区有效投入-技术改造'!$I146</f>
        <v>603</v>
      </c>
      <c r="G145" s="26" t="s">
        <v>86</v>
      </c>
      <c r="H145" s="27">
        <v>0.7</v>
      </c>
      <c r="I145" s="57">
        <f t="shared" si="34"/>
        <v>80.28</v>
      </c>
      <c r="J145" s="57">
        <f t="shared" si="35"/>
        <v>80.28</v>
      </c>
      <c r="K145" s="58">
        <v>6778.06</v>
      </c>
      <c r="L145" s="59">
        <f t="shared" si="36"/>
        <v>0.0889635087325872</v>
      </c>
      <c r="M145" s="57">
        <f t="shared" si="37"/>
        <v>80.26</v>
      </c>
      <c r="N145" s="56">
        <f t="shared" si="38"/>
        <v>80.26</v>
      </c>
      <c r="O145" s="26" t="s">
        <v>69</v>
      </c>
      <c r="P145" s="63" t="s">
        <v>70</v>
      </c>
      <c r="Q145" s="63" t="s">
        <v>70</v>
      </c>
      <c r="R145" s="56"/>
      <c r="S145" s="57">
        <f t="shared" si="39"/>
        <v>0.8027</v>
      </c>
      <c r="T145" s="56" t="str">
        <f t="shared" si="40"/>
        <v>是</v>
      </c>
      <c r="U145" s="69" t="s">
        <v>79</v>
      </c>
      <c r="V145" s="70">
        <v>0.8</v>
      </c>
      <c r="W145" s="69">
        <v>1</v>
      </c>
      <c r="X145" s="70">
        <f t="shared" si="41"/>
        <v>37.73</v>
      </c>
      <c r="Y145" s="77" t="e">
        <f>VLOOKUP(C145,#REF!,9,FALSE)</f>
        <v>#REF!</v>
      </c>
      <c r="Z145" s="77" t="e">
        <f>VLOOKUP($C145,#REF!,3,FALSE)</f>
        <v>#REF!</v>
      </c>
      <c r="AA145" s="78" t="e">
        <f>VLOOKUP($C145,#REF!,4,FALSE)*0.8</f>
        <v>#REF!</v>
      </c>
      <c r="AB145" s="78" t="e">
        <f>VLOOKUP($C145,#REF!,5,FALSE)</f>
        <v>#REF!</v>
      </c>
      <c r="AC145" s="86" t="e">
        <f>VLOOKUP($C145,#REF!,6,FALSE)</f>
        <v>#REF!</v>
      </c>
      <c r="AD145" s="17">
        <v>0.4556</v>
      </c>
      <c r="AE145" s="19" t="e">
        <f t="shared" ref="AE145:AE154" si="48">Y145*0.05*AC145</f>
        <v>#REF!</v>
      </c>
      <c r="AF145" s="77" t="e">
        <f t="shared" si="42"/>
        <v>#REF!</v>
      </c>
      <c r="AG145" s="77"/>
      <c r="AH145" s="77"/>
      <c r="AI145" s="77"/>
      <c r="AJ145" s="56" t="e">
        <f t="shared" si="43"/>
        <v>#REF!</v>
      </c>
      <c r="AK145" s="69"/>
      <c r="AL145" s="69"/>
      <c r="AM145" s="95" t="s">
        <v>75</v>
      </c>
      <c r="AN145" s="95" t="s">
        <v>75</v>
      </c>
      <c r="AO145" s="94"/>
      <c r="AP145" s="94"/>
      <c r="AQ145" s="95"/>
      <c r="AR145" s="94">
        <f t="shared" si="44"/>
        <v>0</v>
      </c>
      <c r="AS145" s="97" t="e">
        <f t="shared" ref="AS145:AS154" si="49">IF(AR145&gt;=AJ145,0,X145+AF145+AI145-AR145)</f>
        <v>#REF!</v>
      </c>
      <c r="AT145" s="2" t="e">
        <f t="shared" si="45"/>
        <v>#REF!</v>
      </c>
      <c r="AU145" s="2" t="e">
        <f t="shared" si="46"/>
        <v>#REF!</v>
      </c>
      <c r="AV145" s="2" t="e">
        <f t="shared" si="47"/>
        <v>#REF!</v>
      </c>
    </row>
    <row r="146" s="2" customFormat="1" ht="46" spans="1:48">
      <c r="A146" s="29">
        <v>146</v>
      </c>
      <c r="B146" s="27"/>
      <c r="C146" s="26" t="s">
        <v>491</v>
      </c>
      <c r="D146" s="27" t="s">
        <v>492</v>
      </c>
      <c r="E146" s="46" t="s">
        <v>493</v>
      </c>
      <c r="F146" s="45">
        <f>'[1]2021年度园区有效投入-技术改造'!$I147</f>
        <v>792.54</v>
      </c>
      <c r="G146" s="26" t="s">
        <v>62</v>
      </c>
      <c r="H146" s="27">
        <v>0.8</v>
      </c>
      <c r="I146" s="57">
        <f t="shared" si="34"/>
        <v>80.41</v>
      </c>
      <c r="J146" s="57">
        <f t="shared" si="35"/>
        <v>80.41</v>
      </c>
      <c r="K146" s="58">
        <v>2890.72</v>
      </c>
      <c r="L146" s="59">
        <f t="shared" si="36"/>
        <v>0.274166989538938</v>
      </c>
      <c r="M146" s="57">
        <f t="shared" si="37"/>
        <v>80.81</v>
      </c>
      <c r="N146" s="56">
        <f t="shared" si="38"/>
        <v>80.81</v>
      </c>
      <c r="O146" s="26" t="s">
        <v>69</v>
      </c>
      <c r="P146" s="63" t="s">
        <v>70</v>
      </c>
      <c r="Q146" s="63" t="s">
        <v>70</v>
      </c>
      <c r="R146" s="56"/>
      <c r="S146" s="57">
        <f t="shared" si="39"/>
        <v>0.8061</v>
      </c>
      <c r="T146" s="56" t="str">
        <f t="shared" si="40"/>
        <v>是</v>
      </c>
      <c r="U146" s="69">
        <v>7087</v>
      </c>
      <c r="V146" s="70">
        <v>1</v>
      </c>
      <c r="W146" s="69">
        <v>1</v>
      </c>
      <c r="X146" s="70">
        <f t="shared" si="41"/>
        <v>63.79</v>
      </c>
      <c r="Y146" s="77" t="e">
        <f>VLOOKUP(C146,#REF!,9,FALSE)</f>
        <v>#REF!</v>
      </c>
      <c r="Z146" s="77" t="e">
        <f>VLOOKUP($C146,#REF!,3,FALSE)</f>
        <v>#REF!</v>
      </c>
      <c r="AA146" s="78" t="e">
        <f>VLOOKUP($C146,#REF!,4,FALSE)*0.8</f>
        <v>#REF!</v>
      </c>
      <c r="AB146" s="78" t="e">
        <f>VLOOKUP($C146,#REF!,5,FALSE)</f>
        <v>#REF!</v>
      </c>
      <c r="AC146" s="86" t="e">
        <f>VLOOKUP($C146,#REF!,6,FALSE)</f>
        <v>#REF!</v>
      </c>
      <c r="AD146" s="17">
        <v>0.4556</v>
      </c>
      <c r="AE146" s="19" t="e">
        <f t="shared" si="48"/>
        <v>#REF!</v>
      </c>
      <c r="AF146" s="77" t="e">
        <f t="shared" si="42"/>
        <v>#REF!</v>
      </c>
      <c r="AG146" s="77"/>
      <c r="AH146" s="77"/>
      <c r="AI146" s="77"/>
      <c r="AJ146" s="56" t="e">
        <f t="shared" si="43"/>
        <v>#REF!</v>
      </c>
      <c r="AK146" s="69"/>
      <c r="AL146" s="69"/>
      <c r="AM146" s="95" t="s">
        <v>75</v>
      </c>
      <c r="AN146" s="95" t="s">
        <v>75</v>
      </c>
      <c r="AO146" s="94"/>
      <c r="AP146" s="94"/>
      <c r="AQ146" s="95"/>
      <c r="AR146" s="94">
        <f t="shared" si="44"/>
        <v>0</v>
      </c>
      <c r="AS146" s="97" t="e">
        <f t="shared" si="49"/>
        <v>#REF!</v>
      </c>
      <c r="AT146" s="2" t="e">
        <f t="shared" si="45"/>
        <v>#REF!</v>
      </c>
      <c r="AU146" s="2" t="e">
        <f t="shared" si="46"/>
        <v>#REF!</v>
      </c>
      <c r="AV146" s="2" t="e">
        <f t="shared" si="47"/>
        <v>#REF!</v>
      </c>
    </row>
    <row r="147" s="2" customFormat="1" ht="46" spans="1:48">
      <c r="A147" s="29">
        <v>147</v>
      </c>
      <c r="B147" s="27"/>
      <c r="C147" s="26" t="s">
        <v>494</v>
      </c>
      <c r="D147" s="27" t="s">
        <v>495</v>
      </c>
      <c r="E147" s="46" t="s">
        <v>496</v>
      </c>
      <c r="F147" s="45">
        <f>'[1]2021年度园区有效投入-技术改造'!$I148</f>
        <v>203.18</v>
      </c>
      <c r="G147" s="26" t="s">
        <v>90</v>
      </c>
      <c r="H147" s="27">
        <v>0.6</v>
      </c>
      <c r="I147" s="57">
        <f t="shared" si="34"/>
        <v>80</v>
      </c>
      <c r="J147" s="57">
        <f t="shared" si="35"/>
        <v>80</v>
      </c>
      <c r="K147" s="58">
        <v>1544.19</v>
      </c>
      <c r="L147" s="59">
        <f t="shared" si="36"/>
        <v>0.131577072769543</v>
      </c>
      <c r="M147" s="57">
        <f t="shared" si="37"/>
        <v>80.39</v>
      </c>
      <c r="N147" s="56">
        <f t="shared" si="38"/>
        <v>80.39</v>
      </c>
      <c r="O147" s="26" t="s">
        <v>69</v>
      </c>
      <c r="P147" s="63" t="s">
        <v>70</v>
      </c>
      <c r="Q147" s="63" t="s">
        <v>70</v>
      </c>
      <c r="R147" s="56"/>
      <c r="S147" s="57">
        <f t="shared" si="39"/>
        <v>0.802</v>
      </c>
      <c r="T147" s="56" t="str">
        <f t="shared" si="40"/>
        <v>否</v>
      </c>
      <c r="U147" s="69">
        <v>1500</v>
      </c>
      <c r="V147" s="70">
        <v>1</v>
      </c>
      <c r="W147" s="69">
        <v>1</v>
      </c>
      <c r="X147" s="70">
        <f t="shared" si="41"/>
        <v>15.47</v>
      </c>
      <c r="Y147" s="77"/>
      <c r="Z147" s="77"/>
      <c r="AA147" s="77"/>
      <c r="AB147" s="77"/>
      <c r="AC147" s="77"/>
      <c r="AD147" s="17">
        <v>0.4556</v>
      </c>
      <c r="AE147" s="19">
        <f t="shared" si="48"/>
        <v>0</v>
      </c>
      <c r="AF147" s="77">
        <f t="shared" si="42"/>
        <v>0</v>
      </c>
      <c r="AG147" s="77"/>
      <c r="AH147" s="77"/>
      <c r="AI147" s="77"/>
      <c r="AJ147" s="56">
        <f t="shared" si="43"/>
        <v>15.47</v>
      </c>
      <c r="AK147" s="69"/>
      <c r="AL147" s="69"/>
      <c r="AM147" s="95" t="s">
        <v>75</v>
      </c>
      <c r="AN147" s="95" t="s">
        <v>75</v>
      </c>
      <c r="AO147" s="94"/>
      <c r="AP147" s="94"/>
      <c r="AQ147" s="95"/>
      <c r="AR147" s="94">
        <f t="shared" si="44"/>
        <v>0</v>
      </c>
      <c r="AS147" s="97">
        <f t="shared" si="49"/>
        <v>15.47</v>
      </c>
      <c r="AT147" s="2">
        <f t="shared" si="45"/>
        <v>15.47</v>
      </c>
      <c r="AU147" s="2">
        <f t="shared" si="46"/>
        <v>15.47</v>
      </c>
      <c r="AV147" s="2">
        <f t="shared" si="47"/>
        <v>0</v>
      </c>
    </row>
    <row r="148" s="2" customFormat="1" ht="46" spans="1:48">
      <c r="A148" s="29">
        <v>148</v>
      </c>
      <c r="B148" s="27"/>
      <c r="C148" s="26" t="s">
        <v>497</v>
      </c>
      <c r="D148" s="27" t="s">
        <v>498</v>
      </c>
      <c r="E148" s="46" t="s">
        <v>499</v>
      </c>
      <c r="F148" s="45">
        <f>'[1]2021年度园区有效投入-技术改造'!$I149</f>
        <v>735.86</v>
      </c>
      <c r="G148" s="26" t="s">
        <v>62</v>
      </c>
      <c r="H148" s="27">
        <v>0.8</v>
      </c>
      <c r="I148" s="57">
        <f t="shared" si="34"/>
        <v>80.37</v>
      </c>
      <c r="J148" s="57">
        <f t="shared" si="35"/>
        <v>80.37</v>
      </c>
      <c r="K148" s="58">
        <v>14806</v>
      </c>
      <c r="L148" s="59">
        <f t="shared" si="36"/>
        <v>0.0497001215723355</v>
      </c>
      <c r="M148" s="57">
        <f t="shared" si="37"/>
        <v>80.14</v>
      </c>
      <c r="N148" s="56">
        <f t="shared" si="38"/>
        <v>80.14</v>
      </c>
      <c r="O148" s="26" t="s">
        <v>69</v>
      </c>
      <c r="P148" s="63" t="s">
        <v>70</v>
      </c>
      <c r="Q148" s="63" t="s">
        <v>70</v>
      </c>
      <c r="R148" s="56"/>
      <c r="S148" s="57">
        <f t="shared" si="39"/>
        <v>0.8026</v>
      </c>
      <c r="T148" s="56" t="str">
        <f t="shared" si="40"/>
        <v>是</v>
      </c>
      <c r="U148" s="69">
        <v>1569</v>
      </c>
      <c r="V148" s="70">
        <v>1</v>
      </c>
      <c r="W148" s="69">
        <v>1</v>
      </c>
      <c r="X148" s="70">
        <f t="shared" si="41"/>
        <v>59.02</v>
      </c>
      <c r="Y148" s="77"/>
      <c r="Z148" s="77"/>
      <c r="AA148" s="77"/>
      <c r="AB148" s="77"/>
      <c r="AC148" s="77"/>
      <c r="AD148" s="17">
        <v>0.4556</v>
      </c>
      <c r="AE148" s="19">
        <f t="shared" si="48"/>
        <v>0</v>
      </c>
      <c r="AF148" s="77">
        <f t="shared" si="42"/>
        <v>0</v>
      </c>
      <c r="AG148" s="77"/>
      <c r="AH148" s="77"/>
      <c r="AI148" s="77"/>
      <c r="AJ148" s="56">
        <f t="shared" si="43"/>
        <v>59.02</v>
      </c>
      <c r="AK148" s="69"/>
      <c r="AL148" s="69"/>
      <c r="AM148" s="95" t="s">
        <v>75</v>
      </c>
      <c r="AN148" s="95" t="s">
        <v>75</v>
      </c>
      <c r="AO148" s="94"/>
      <c r="AP148" s="94"/>
      <c r="AQ148" s="95"/>
      <c r="AR148" s="94">
        <f t="shared" si="44"/>
        <v>0</v>
      </c>
      <c r="AS148" s="97">
        <f t="shared" si="49"/>
        <v>59.02</v>
      </c>
      <c r="AT148" s="2">
        <f t="shared" si="45"/>
        <v>59.02</v>
      </c>
      <c r="AU148" s="2">
        <f t="shared" si="46"/>
        <v>59.02</v>
      </c>
      <c r="AV148" s="2">
        <f t="shared" si="47"/>
        <v>0</v>
      </c>
    </row>
    <row r="149" s="2" customFormat="1" ht="61" spans="1:48">
      <c r="A149" s="29">
        <v>149</v>
      </c>
      <c r="B149" s="27"/>
      <c r="C149" s="26" t="s">
        <v>500</v>
      </c>
      <c r="D149" s="27" t="s">
        <v>501</v>
      </c>
      <c r="E149" s="46" t="s">
        <v>502</v>
      </c>
      <c r="F149" s="45">
        <f>'[1]2021年度园区有效投入-技术改造'!$I150</f>
        <v>298.59</v>
      </c>
      <c r="G149" s="26" t="s">
        <v>68</v>
      </c>
      <c r="H149" s="27">
        <v>1</v>
      </c>
      <c r="I149" s="57">
        <f t="shared" si="34"/>
        <v>80.07</v>
      </c>
      <c r="J149" s="57">
        <f t="shared" si="35"/>
        <v>80.07</v>
      </c>
      <c r="K149" s="58">
        <v>26640.45</v>
      </c>
      <c r="L149" s="59">
        <f t="shared" si="36"/>
        <v>0.0112081440065765</v>
      </c>
      <c r="M149" s="57">
        <f t="shared" si="37"/>
        <v>80.03</v>
      </c>
      <c r="N149" s="56">
        <f t="shared" si="38"/>
        <v>80.03</v>
      </c>
      <c r="O149" s="26" t="s">
        <v>69</v>
      </c>
      <c r="P149" s="63" t="s">
        <v>70</v>
      </c>
      <c r="Q149" s="63" t="s">
        <v>70</v>
      </c>
      <c r="R149" s="56"/>
      <c r="S149" s="57">
        <f t="shared" si="39"/>
        <v>0.8005</v>
      </c>
      <c r="T149" s="56" t="str">
        <f t="shared" si="40"/>
        <v>否</v>
      </c>
      <c r="U149" s="69" t="s">
        <v>79</v>
      </c>
      <c r="V149" s="70">
        <v>1</v>
      </c>
      <c r="W149" s="69">
        <v>1</v>
      </c>
      <c r="X149" s="70">
        <f t="shared" si="41"/>
        <v>25.09</v>
      </c>
      <c r="Y149" s="77"/>
      <c r="Z149" s="77"/>
      <c r="AA149" s="77"/>
      <c r="AB149" s="77"/>
      <c r="AC149" s="77"/>
      <c r="AD149" s="17">
        <v>0.4556</v>
      </c>
      <c r="AE149" s="19">
        <f t="shared" si="48"/>
        <v>0</v>
      </c>
      <c r="AF149" s="77">
        <f t="shared" si="42"/>
        <v>0</v>
      </c>
      <c r="AG149" s="77"/>
      <c r="AH149" s="77"/>
      <c r="AI149" s="77"/>
      <c r="AJ149" s="56">
        <f t="shared" si="43"/>
        <v>25.09</v>
      </c>
      <c r="AK149" s="69"/>
      <c r="AL149" s="69"/>
      <c r="AM149" s="95" t="s">
        <v>75</v>
      </c>
      <c r="AN149" s="95" t="s">
        <v>75</v>
      </c>
      <c r="AO149" s="94"/>
      <c r="AP149" s="94"/>
      <c r="AQ149" s="95"/>
      <c r="AR149" s="94">
        <f t="shared" si="44"/>
        <v>0</v>
      </c>
      <c r="AS149" s="97">
        <f t="shared" si="49"/>
        <v>25.09</v>
      </c>
      <c r="AT149" s="2">
        <f t="shared" si="45"/>
        <v>25.09</v>
      </c>
      <c r="AU149" s="2">
        <f t="shared" si="46"/>
        <v>25.09</v>
      </c>
      <c r="AV149" s="2">
        <f t="shared" si="47"/>
        <v>0</v>
      </c>
    </row>
    <row r="150" s="2" customFormat="1" ht="46" spans="1:48">
      <c r="A150" s="29">
        <v>150</v>
      </c>
      <c r="B150" s="27"/>
      <c r="C150" s="30" t="s">
        <v>503</v>
      </c>
      <c r="D150" s="27" t="s">
        <v>504</v>
      </c>
      <c r="E150" s="46" t="s">
        <v>505</v>
      </c>
      <c r="F150" s="45">
        <f>'[1]2021年度园区有效投入-技术改造'!$I151</f>
        <v>228.82</v>
      </c>
      <c r="G150" s="26" t="s">
        <v>90</v>
      </c>
      <c r="H150" s="27">
        <v>0.6</v>
      </c>
      <c r="I150" s="57">
        <f t="shared" si="34"/>
        <v>80.02</v>
      </c>
      <c r="J150" s="57">
        <f t="shared" si="35"/>
        <v>80.02</v>
      </c>
      <c r="K150" s="58">
        <v>282.44</v>
      </c>
      <c r="L150" s="59">
        <f t="shared" si="36"/>
        <v>0.810154369069537</v>
      </c>
      <c r="M150" s="57">
        <f t="shared" si="37"/>
        <v>82.4</v>
      </c>
      <c r="N150" s="56">
        <f t="shared" si="38"/>
        <v>82.4</v>
      </c>
      <c r="O150" s="26" t="s">
        <v>69</v>
      </c>
      <c r="P150" s="63" t="s">
        <v>70</v>
      </c>
      <c r="Q150" s="63" t="s">
        <v>70</v>
      </c>
      <c r="R150" s="56"/>
      <c r="S150" s="57">
        <f t="shared" si="39"/>
        <v>0.8121</v>
      </c>
      <c r="T150" s="56" t="str">
        <f t="shared" si="40"/>
        <v>否</v>
      </c>
      <c r="U150" s="69" t="s">
        <v>79</v>
      </c>
      <c r="V150" s="70">
        <v>1</v>
      </c>
      <c r="W150" s="69">
        <v>1</v>
      </c>
      <c r="X150" s="70">
        <f t="shared" si="41"/>
        <v>17.61</v>
      </c>
      <c r="Y150" s="77"/>
      <c r="Z150" s="77"/>
      <c r="AA150" s="77"/>
      <c r="AB150" s="77"/>
      <c r="AC150" s="77"/>
      <c r="AD150" s="17">
        <v>0.4556</v>
      </c>
      <c r="AE150" s="19">
        <f t="shared" si="48"/>
        <v>0</v>
      </c>
      <c r="AF150" s="77">
        <f t="shared" si="42"/>
        <v>0</v>
      </c>
      <c r="AG150" s="77"/>
      <c r="AH150" s="77"/>
      <c r="AI150" s="77"/>
      <c r="AJ150" s="56">
        <f t="shared" si="43"/>
        <v>17.61</v>
      </c>
      <c r="AK150" s="69"/>
      <c r="AL150" s="69"/>
      <c r="AM150" s="95" t="s">
        <v>75</v>
      </c>
      <c r="AN150" s="95" t="s">
        <v>75</v>
      </c>
      <c r="AO150" s="94"/>
      <c r="AP150" s="94"/>
      <c r="AQ150" s="95"/>
      <c r="AR150" s="94">
        <f t="shared" si="44"/>
        <v>0</v>
      </c>
      <c r="AS150" s="97">
        <f t="shared" si="49"/>
        <v>17.61</v>
      </c>
      <c r="AT150" s="2">
        <f t="shared" si="45"/>
        <v>17.61</v>
      </c>
      <c r="AU150" s="2">
        <f t="shared" si="46"/>
        <v>17.61</v>
      </c>
      <c r="AV150" s="2">
        <f t="shared" si="47"/>
        <v>0</v>
      </c>
    </row>
    <row r="151" s="2" customFormat="1" ht="76" spans="1:48">
      <c r="A151" s="29">
        <v>151</v>
      </c>
      <c r="B151" s="27"/>
      <c r="C151" s="26" t="s">
        <v>506</v>
      </c>
      <c r="D151" s="27" t="s">
        <v>507</v>
      </c>
      <c r="E151" s="46" t="s">
        <v>508</v>
      </c>
      <c r="F151" s="45">
        <f>'[1]2021年度园区有效投入-技术改造'!$I152</f>
        <v>639.05</v>
      </c>
      <c r="G151" s="26" t="s">
        <v>62</v>
      </c>
      <c r="H151" s="27">
        <v>0.8</v>
      </c>
      <c r="I151" s="57">
        <f t="shared" si="34"/>
        <v>80.3</v>
      </c>
      <c r="J151" s="57">
        <f t="shared" si="35"/>
        <v>80.3</v>
      </c>
      <c r="K151" s="58">
        <v>6463.14</v>
      </c>
      <c r="L151" s="59">
        <f t="shared" si="36"/>
        <v>0.0988760880934035</v>
      </c>
      <c r="M151" s="57">
        <f t="shared" si="37"/>
        <v>80.29</v>
      </c>
      <c r="N151" s="56">
        <f t="shared" si="38"/>
        <v>80.29</v>
      </c>
      <c r="O151" s="26" t="s">
        <v>69</v>
      </c>
      <c r="P151" s="63" t="s">
        <v>70</v>
      </c>
      <c r="Q151" s="63" t="s">
        <v>70</v>
      </c>
      <c r="R151" s="56"/>
      <c r="S151" s="57">
        <f t="shared" si="39"/>
        <v>0.803</v>
      </c>
      <c r="T151" s="56" t="str">
        <f t="shared" si="40"/>
        <v>是</v>
      </c>
      <c r="U151" s="69" t="s">
        <v>79</v>
      </c>
      <c r="V151" s="70">
        <v>0.8</v>
      </c>
      <c r="W151" s="69">
        <v>1</v>
      </c>
      <c r="X151" s="70">
        <f t="shared" si="41"/>
        <v>41.02</v>
      </c>
      <c r="Y151" s="77"/>
      <c r="Z151" s="77"/>
      <c r="AA151" s="77"/>
      <c r="AB151" s="77"/>
      <c r="AC151" s="77"/>
      <c r="AD151" s="17">
        <v>0.4556</v>
      </c>
      <c r="AE151" s="19">
        <f t="shared" si="48"/>
        <v>0</v>
      </c>
      <c r="AF151" s="77">
        <f t="shared" si="42"/>
        <v>0</v>
      </c>
      <c r="AG151" s="77"/>
      <c r="AH151" s="77"/>
      <c r="AI151" s="77"/>
      <c r="AJ151" s="56">
        <f t="shared" si="43"/>
        <v>41.02</v>
      </c>
      <c r="AK151" s="69"/>
      <c r="AL151" s="69"/>
      <c r="AM151" s="95" t="s">
        <v>75</v>
      </c>
      <c r="AN151" s="95" t="s">
        <v>75</v>
      </c>
      <c r="AO151" s="94"/>
      <c r="AP151" s="94"/>
      <c r="AQ151" s="95"/>
      <c r="AR151" s="94">
        <f t="shared" si="44"/>
        <v>0</v>
      </c>
      <c r="AS151" s="97">
        <f t="shared" si="49"/>
        <v>41.02</v>
      </c>
      <c r="AT151" s="2">
        <f t="shared" si="45"/>
        <v>41.02</v>
      </c>
      <c r="AU151" s="2">
        <f t="shared" si="46"/>
        <v>41.02</v>
      </c>
      <c r="AV151" s="2">
        <f t="shared" si="47"/>
        <v>0</v>
      </c>
    </row>
    <row r="152" s="2" customFormat="1" ht="46" spans="1:48">
      <c r="A152" s="29">
        <v>152</v>
      </c>
      <c r="B152" s="27"/>
      <c r="C152" s="26" t="s">
        <v>509</v>
      </c>
      <c r="D152" s="27" t="s">
        <v>510</v>
      </c>
      <c r="E152" s="46" t="s">
        <v>511</v>
      </c>
      <c r="F152" s="45">
        <f>'[1]2021年度园区有效投入-技术改造'!$I153</f>
        <v>306.07</v>
      </c>
      <c r="G152" s="26" t="s">
        <v>62</v>
      </c>
      <c r="H152" s="27">
        <v>0.8</v>
      </c>
      <c r="I152" s="57">
        <f t="shared" si="34"/>
        <v>80.07</v>
      </c>
      <c r="J152" s="57">
        <f t="shared" si="35"/>
        <v>80.07</v>
      </c>
      <c r="K152" s="58">
        <v>2091</v>
      </c>
      <c r="L152" s="59">
        <f t="shared" si="36"/>
        <v>0.14637494021999</v>
      </c>
      <c r="M152" s="57">
        <f t="shared" si="37"/>
        <v>80.43</v>
      </c>
      <c r="N152" s="56">
        <f t="shared" si="38"/>
        <v>80.43</v>
      </c>
      <c r="O152" s="26" t="s">
        <v>63</v>
      </c>
      <c r="P152" s="63">
        <v>3.5</v>
      </c>
      <c r="Q152" s="63" t="s">
        <v>64</v>
      </c>
      <c r="R152" s="56"/>
      <c r="S152" s="57">
        <f t="shared" si="39"/>
        <v>0.8025</v>
      </c>
      <c r="T152" s="56" t="str">
        <f t="shared" si="40"/>
        <v>否</v>
      </c>
      <c r="U152" s="69" t="s">
        <v>79</v>
      </c>
      <c r="V152" s="70">
        <v>1</v>
      </c>
      <c r="W152" s="69">
        <v>1</v>
      </c>
      <c r="X152" s="70">
        <f t="shared" si="41"/>
        <v>24.55</v>
      </c>
      <c r="Y152" s="77"/>
      <c r="Z152" s="77"/>
      <c r="AA152" s="77"/>
      <c r="AB152" s="77"/>
      <c r="AC152" s="77"/>
      <c r="AD152" s="17">
        <v>0.4556</v>
      </c>
      <c r="AE152" s="19">
        <f t="shared" si="48"/>
        <v>0</v>
      </c>
      <c r="AF152" s="77">
        <f t="shared" si="42"/>
        <v>0</v>
      </c>
      <c r="AG152" s="77"/>
      <c r="AH152" s="77"/>
      <c r="AI152" s="77"/>
      <c r="AJ152" s="56">
        <f t="shared" si="43"/>
        <v>24.55</v>
      </c>
      <c r="AK152" s="69"/>
      <c r="AL152" s="69"/>
      <c r="AM152" s="95" t="s">
        <v>75</v>
      </c>
      <c r="AN152" s="95" t="s">
        <v>75</v>
      </c>
      <c r="AO152" s="94"/>
      <c r="AP152" s="94"/>
      <c r="AQ152" s="95"/>
      <c r="AR152" s="94">
        <f t="shared" si="44"/>
        <v>0</v>
      </c>
      <c r="AS152" s="97">
        <f t="shared" si="49"/>
        <v>24.55</v>
      </c>
      <c r="AT152" s="2">
        <f t="shared" si="45"/>
        <v>24.55</v>
      </c>
      <c r="AU152" s="2">
        <f t="shared" si="46"/>
        <v>24.55</v>
      </c>
      <c r="AV152" s="2">
        <f t="shared" si="47"/>
        <v>0</v>
      </c>
    </row>
    <row r="153" s="2" customFormat="1" ht="46" spans="1:48">
      <c r="A153" s="29">
        <v>153</v>
      </c>
      <c r="B153" s="27"/>
      <c r="C153" s="26" t="s">
        <v>512</v>
      </c>
      <c r="D153" s="27" t="s">
        <v>513</v>
      </c>
      <c r="E153" s="46" t="s">
        <v>514</v>
      </c>
      <c r="F153" s="45">
        <f>'[1]2021年度园区有效投入-技术改造'!$I154</f>
        <v>558.65</v>
      </c>
      <c r="G153" s="26" t="s">
        <v>86</v>
      </c>
      <c r="H153" s="27">
        <v>0.7</v>
      </c>
      <c r="I153" s="57">
        <f t="shared" si="34"/>
        <v>80.25</v>
      </c>
      <c r="J153" s="57">
        <f t="shared" si="35"/>
        <v>80.25</v>
      </c>
      <c r="K153" s="58">
        <v>66.75</v>
      </c>
      <c r="L153" s="59">
        <f t="shared" si="36"/>
        <v>1</v>
      </c>
      <c r="M153" s="57">
        <f t="shared" si="37"/>
        <v>82.97</v>
      </c>
      <c r="N153" s="56">
        <f t="shared" si="38"/>
        <v>82.97</v>
      </c>
      <c r="O153" s="26" t="s">
        <v>69</v>
      </c>
      <c r="P153" s="63" t="s">
        <v>70</v>
      </c>
      <c r="Q153" s="63" t="s">
        <v>70</v>
      </c>
      <c r="R153" s="56"/>
      <c r="S153" s="57">
        <f t="shared" si="39"/>
        <v>0.8161</v>
      </c>
      <c r="T153" s="56" t="str">
        <f t="shared" si="40"/>
        <v>是</v>
      </c>
      <c r="U153" s="69" t="s">
        <v>79</v>
      </c>
      <c r="V153" s="70">
        <v>0.8</v>
      </c>
      <c r="W153" s="69">
        <v>1</v>
      </c>
      <c r="X153" s="70">
        <f t="shared" si="41"/>
        <v>35.44</v>
      </c>
      <c r="Y153" s="77"/>
      <c r="Z153" s="77"/>
      <c r="AA153" s="77"/>
      <c r="AB153" s="77"/>
      <c r="AC153" s="77"/>
      <c r="AD153" s="17">
        <v>0.4556</v>
      </c>
      <c r="AE153" s="19">
        <f t="shared" si="48"/>
        <v>0</v>
      </c>
      <c r="AF153" s="77">
        <f t="shared" si="42"/>
        <v>0</v>
      </c>
      <c r="AG153" s="77"/>
      <c r="AH153" s="77"/>
      <c r="AI153" s="77"/>
      <c r="AJ153" s="56">
        <f t="shared" si="43"/>
        <v>35.44</v>
      </c>
      <c r="AK153" s="69"/>
      <c r="AL153" s="69"/>
      <c r="AM153" s="95" t="s">
        <v>75</v>
      </c>
      <c r="AN153" s="95" t="s">
        <v>75</v>
      </c>
      <c r="AO153" s="94"/>
      <c r="AP153" s="94"/>
      <c r="AQ153" s="95"/>
      <c r="AR153" s="94">
        <f t="shared" si="44"/>
        <v>0</v>
      </c>
      <c r="AS153" s="97">
        <f t="shared" si="49"/>
        <v>35.44</v>
      </c>
      <c r="AT153" s="2">
        <f t="shared" si="45"/>
        <v>35.44</v>
      </c>
      <c r="AU153" s="2">
        <f t="shared" si="46"/>
        <v>35.44</v>
      </c>
      <c r="AV153" s="2">
        <f t="shared" si="47"/>
        <v>0</v>
      </c>
    </row>
    <row r="154" s="2" customFormat="1" ht="61" spans="1:48">
      <c r="A154" s="99">
        <v>156</v>
      </c>
      <c r="B154" s="27"/>
      <c r="C154" s="26" t="s">
        <v>515</v>
      </c>
      <c r="D154" s="27" t="s">
        <v>516</v>
      </c>
      <c r="E154" s="46" t="s">
        <v>517</v>
      </c>
      <c r="F154" s="45">
        <f>'[1]2021年度园区有效投入-技术改造'!$I157</f>
        <v>1708.66</v>
      </c>
      <c r="G154" s="26" t="s">
        <v>62</v>
      </c>
      <c r="H154" s="27">
        <v>0.8</v>
      </c>
      <c r="I154" s="57">
        <f t="shared" si="34"/>
        <v>81.04</v>
      </c>
      <c r="J154" s="57">
        <f t="shared" si="35"/>
        <v>81.04</v>
      </c>
      <c r="K154" s="58">
        <v>1989</v>
      </c>
      <c r="L154" s="59">
        <f t="shared" si="36"/>
        <v>0.859054801407743</v>
      </c>
      <c r="M154" s="57">
        <f t="shared" si="37"/>
        <v>82.55</v>
      </c>
      <c r="N154" s="56">
        <f t="shared" si="38"/>
        <v>82.55</v>
      </c>
      <c r="O154" s="26" t="s">
        <v>69</v>
      </c>
      <c r="P154" s="63" t="s">
        <v>70</v>
      </c>
      <c r="Q154" s="63" t="s">
        <v>70</v>
      </c>
      <c r="R154" s="56"/>
      <c r="S154" s="57">
        <f t="shared" si="39"/>
        <v>0.818</v>
      </c>
      <c r="T154" s="56" t="str">
        <f t="shared" si="40"/>
        <v>是</v>
      </c>
      <c r="U154" s="69">
        <v>1816</v>
      </c>
      <c r="V154" s="70">
        <v>1</v>
      </c>
      <c r="W154" s="69">
        <v>1</v>
      </c>
      <c r="X154" s="70">
        <f t="shared" si="41"/>
        <v>139.15</v>
      </c>
      <c r="Y154" s="77" t="e">
        <f>VLOOKUP(C154,#REF!,9,FALSE)</f>
        <v>#REF!</v>
      </c>
      <c r="Z154" s="77" t="e">
        <f>VLOOKUP($C154,#REF!,3,FALSE)</f>
        <v>#REF!</v>
      </c>
      <c r="AA154" s="78" t="e">
        <f>VLOOKUP($C154,#REF!,4,FALSE)*0.8</f>
        <v>#REF!</v>
      </c>
      <c r="AB154" s="78" t="e">
        <f>VLOOKUP($C154,#REF!,5,FALSE)</f>
        <v>#REF!</v>
      </c>
      <c r="AC154" s="86" t="e">
        <f>VLOOKUP($C154,#REF!,6,FALSE)</f>
        <v>#REF!</v>
      </c>
      <c r="AD154" s="17">
        <v>0.4556</v>
      </c>
      <c r="AE154" s="19" t="e">
        <f t="shared" si="48"/>
        <v>#REF!</v>
      </c>
      <c r="AF154" s="77" t="e">
        <f t="shared" si="42"/>
        <v>#REF!</v>
      </c>
      <c r="AG154" s="77"/>
      <c r="AH154" s="77"/>
      <c r="AI154" s="77"/>
      <c r="AJ154" s="56" t="e">
        <f t="shared" si="43"/>
        <v>#REF!</v>
      </c>
      <c r="AK154" s="69"/>
      <c r="AL154" s="69"/>
      <c r="AM154" s="95" t="s">
        <v>75</v>
      </c>
      <c r="AN154" s="95" t="s">
        <v>75</v>
      </c>
      <c r="AO154" s="94"/>
      <c r="AP154" s="94"/>
      <c r="AQ154" s="95"/>
      <c r="AR154" s="94">
        <f t="shared" si="44"/>
        <v>0</v>
      </c>
      <c r="AS154" s="97" t="e">
        <f t="shared" si="49"/>
        <v>#REF!</v>
      </c>
      <c r="AT154" s="2" t="e">
        <f t="shared" si="45"/>
        <v>#REF!</v>
      </c>
      <c r="AU154" s="2" t="e">
        <f t="shared" si="46"/>
        <v>#REF!</v>
      </c>
      <c r="AV154" s="2" t="e">
        <f t="shared" si="47"/>
        <v>#REF!</v>
      </c>
    </row>
    <row r="155" s="2" customFormat="1" ht="15.2" spans="1:48">
      <c r="A155" s="27"/>
      <c r="B155" s="27"/>
      <c r="C155" s="27"/>
      <c r="D155" s="27"/>
      <c r="E155" s="27"/>
      <c r="F155" s="45">
        <f>SUM(F6:F154)</f>
        <v>275487.65</v>
      </c>
      <c r="G155" s="69"/>
      <c r="H155" s="27"/>
      <c r="I155" s="101"/>
      <c r="J155" s="27"/>
      <c r="K155" s="56"/>
      <c r="L155" s="102"/>
      <c r="M155" s="101"/>
      <c r="N155" s="56"/>
      <c r="O155" s="69"/>
      <c r="P155" s="69"/>
      <c r="Q155" s="69"/>
      <c r="R155" s="56"/>
      <c r="S155" s="27"/>
      <c r="T155" s="56"/>
      <c r="U155" s="69"/>
      <c r="V155" s="70"/>
      <c r="W155" s="69"/>
      <c r="X155" s="70">
        <f>SUM(X6:X154)</f>
        <v>18224.91</v>
      </c>
      <c r="Y155" s="70" t="e">
        <f>SUM(Y6:Y154)</f>
        <v>#REF!</v>
      </c>
      <c r="Z155" s="77"/>
      <c r="AA155" s="77"/>
      <c r="AB155" s="77"/>
      <c r="AC155" s="77"/>
      <c r="AD155" s="106"/>
      <c r="AE155" s="106" t="e">
        <f>SUM(AE8:AE154)</f>
        <v>#REF!</v>
      </c>
      <c r="AF155" s="106" t="e">
        <f>SUM(AF8:AF154)</f>
        <v>#REF!</v>
      </c>
      <c r="AG155" s="77"/>
      <c r="AH155" s="77"/>
      <c r="AI155" s="77"/>
      <c r="AJ155" s="106" t="e">
        <f t="shared" ref="AF155:AL155" si="50">SUM(AJ8:AJ154)</f>
        <v>#REF!</v>
      </c>
      <c r="AK155" s="106">
        <f t="shared" si="50"/>
        <v>0</v>
      </c>
      <c r="AL155" s="106">
        <f t="shared" si="50"/>
        <v>0</v>
      </c>
      <c r="AM155" s="107">
        <f t="shared" ref="AM155:AR155" si="51">SUM(AM6:AM154)</f>
        <v>4800</v>
      </c>
      <c r="AN155" s="107">
        <f t="shared" si="51"/>
        <v>77</v>
      </c>
      <c r="AO155" s="107">
        <f t="shared" si="51"/>
        <v>0</v>
      </c>
      <c r="AP155" s="107">
        <f t="shared" si="51"/>
        <v>2269.79</v>
      </c>
      <c r="AQ155" s="107">
        <f t="shared" si="51"/>
        <v>595</v>
      </c>
      <c r="AR155" s="107">
        <f t="shared" si="51"/>
        <v>7741.79</v>
      </c>
      <c r="AS155" s="107" t="e">
        <f>SUBTOTAL(9,AS6:AS154)</f>
        <v>#REF!</v>
      </c>
      <c r="AU155" s="2" t="e">
        <f t="shared" si="46"/>
        <v>#REF!</v>
      </c>
      <c r="AV155" s="2" t="e">
        <f t="shared" si="47"/>
        <v>#REF!</v>
      </c>
    </row>
    <row r="156" spans="39:47">
      <c r="AM156" s="108"/>
      <c r="AN156" s="108"/>
      <c r="AO156" s="108"/>
      <c r="AP156" s="108"/>
      <c r="AQ156" s="108"/>
      <c r="AR156" s="108"/>
      <c r="AU156" s="2"/>
    </row>
    <row r="157" spans="39:47">
      <c r="AM157" s="108"/>
      <c r="AN157" s="108"/>
      <c r="AO157" s="108"/>
      <c r="AP157" s="108"/>
      <c r="AQ157" s="108"/>
      <c r="AR157" s="108"/>
      <c r="AU157" s="2"/>
    </row>
    <row r="158" spans="32:47">
      <c r="AF158" s="17">
        <v>3414.12</v>
      </c>
      <c r="AM158" s="108"/>
      <c r="AN158" s="108"/>
      <c r="AO158" s="108"/>
      <c r="AP158" s="108"/>
      <c r="AQ158" s="108"/>
      <c r="AR158" s="108"/>
      <c r="AU158" s="2"/>
    </row>
    <row r="159" ht="17" spans="6:47">
      <c r="F159" s="14" t="s">
        <v>518</v>
      </c>
      <c r="L159" s="14" t="s">
        <v>518</v>
      </c>
      <c r="AF159" s="17">
        <v>1500</v>
      </c>
      <c r="AM159" s="108"/>
      <c r="AN159" s="108"/>
      <c r="AO159" s="108"/>
      <c r="AP159" s="108"/>
      <c r="AQ159" s="108"/>
      <c r="AR159" s="108"/>
      <c r="AU159" s="2"/>
    </row>
    <row r="160" spans="6:47">
      <c r="F160" s="14">
        <f>MAX(F$6:F$154)</f>
        <v>29047.06</v>
      </c>
      <c r="L160" s="103">
        <f>MAX(L$6:L$154)</f>
        <v>6.73159804922309</v>
      </c>
      <c r="AF160" s="17">
        <f>AF159/AF158</f>
        <v>0.439351868124143</v>
      </c>
      <c r="AM160" s="108"/>
      <c r="AN160" s="108"/>
      <c r="AO160" s="108"/>
      <c r="AP160" s="108"/>
      <c r="AQ160" s="108"/>
      <c r="AR160" s="108"/>
      <c r="AU160" s="2"/>
    </row>
    <row r="161" spans="6:47">
      <c r="F161" s="14">
        <f>MIN(F$6:F$154)</f>
        <v>203.18</v>
      </c>
      <c r="L161" s="104">
        <f>MIN(L$6:L$154)</f>
        <v>0.00182391860481591</v>
      </c>
      <c r="AM161" s="108"/>
      <c r="AN161" s="108"/>
      <c r="AO161" s="108"/>
      <c r="AP161" s="108"/>
      <c r="AQ161" s="108"/>
      <c r="AR161" s="108"/>
      <c r="AU161" s="2"/>
    </row>
    <row r="162" spans="6:47">
      <c r="F162" s="100">
        <f>0.2*F161/(F161-0.8*F160)</f>
        <v>-0.00176413885486741</v>
      </c>
      <c r="L162" s="100">
        <f>0.2*L161/(L161-0.8*L160)</f>
        <v>-6.77601565232055e-5</v>
      </c>
      <c r="AM162" s="108"/>
      <c r="AN162" s="108"/>
      <c r="AO162" s="108"/>
      <c r="AP162" s="108"/>
      <c r="AQ162" s="108"/>
      <c r="AR162" s="108"/>
      <c r="AU162" s="2"/>
    </row>
    <row r="163" spans="39:47">
      <c r="AM163" s="108"/>
      <c r="AN163" s="108"/>
      <c r="AO163" s="108"/>
      <c r="AP163" s="108"/>
      <c r="AQ163" s="108"/>
      <c r="AR163" s="108"/>
      <c r="AU163" s="2"/>
    </row>
    <row r="164" spans="39:47">
      <c r="AM164" s="108"/>
      <c r="AN164" s="108"/>
      <c r="AO164" s="108"/>
      <c r="AP164" s="108"/>
      <c r="AQ164" s="108"/>
      <c r="AR164" s="108"/>
      <c r="AU164" s="2"/>
    </row>
    <row r="165" spans="39:47">
      <c r="AM165" s="108"/>
      <c r="AN165" s="108"/>
      <c r="AO165" s="108"/>
      <c r="AP165" s="108"/>
      <c r="AQ165" s="108"/>
      <c r="AR165" s="108"/>
      <c r="AU165" s="2"/>
    </row>
    <row r="166" spans="39:47">
      <c r="AM166" s="108"/>
      <c r="AN166" s="108"/>
      <c r="AO166" s="108"/>
      <c r="AP166" s="108"/>
      <c r="AQ166" s="108"/>
      <c r="AR166" s="108"/>
      <c r="AU166" s="2"/>
    </row>
    <row r="167" spans="39:47">
      <c r="AM167" s="108"/>
      <c r="AN167" s="108"/>
      <c r="AO167" s="108"/>
      <c r="AP167" s="108"/>
      <c r="AQ167" s="108"/>
      <c r="AR167" s="108"/>
      <c r="AU167" s="2"/>
    </row>
    <row r="168" spans="39:47">
      <c r="AM168" s="108"/>
      <c r="AN168" s="108"/>
      <c r="AO168" s="108"/>
      <c r="AP168" s="108"/>
      <c r="AQ168" s="108"/>
      <c r="AR168" s="108"/>
      <c r="AU168" s="2"/>
    </row>
    <row r="169" spans="39:47">
      <c r="AM169" s="108"/>
      <c r="AN169" s="108"/>
      <c r="AO169" s="108"/>
      <c r="AP169" s="108"/>
      <c r="AQ169" s="108"/>
      <c r="AR169" s="108"/>
      <c r="AU169" s="2"/>
    </row>
    <row r="170" spans="39:47">
      <c r="AM170" s="108"/>
      <c r="AN170" s="108"/>
      <c r="AO170" s="108"/>
      <c r="AP170" s="108"/>
      <c r="AQ170" s="108"/>
      <c r="AR170" s="108"/>
      <c r="AU170" s="2"/>
    </row>
    <row r="171" spans="47:47">
      <c r="AU171" s="2"/>
    </row>
    <row r="172" spans="47:47">
      <c r="AU172" s="2"/>
    </row>
    <row r="173" spans="47:47">
      <c r="AU173" s="2"/>
    </row>
    <row r="174" spans="47:47">
      <c r="AU174" s="2"/>
    </row>
    <row r="175" spans="47:47">
      <c r="AU175" s="2"/>
    </row>
    <row r="176" spans="47:47">
      <c r="AU176" s="2"/>
    </row>
    <row r="177" spans="47:47">
      <c r="AU177" s="2"/>
    </row>
    <row r="178" spans="47:47">
      <c r="AU178" s="2"/>
    </row>
    <row r="179" spans="47:47">
      <c r="AU179" s="2"/>
    </row>
    <row r="180" spans="47:47">
      <c r="AU180" s="2"/>
    </row>
  </sheetData>
  <autoFilter ref="A5:AV154">
    <extLst/>
  </autoFilter>
  <mergeCells count="28">
    <mergeCell ref="A1:AS1"/>
    <mergeCell ref="A2:AS2"/>
    <mergeCell ref="F3:X3"/>
    <mergeCell ref="Y3:AI3"/>
    <mergeCell ref="AK3:AR3"/>
    <mergeCell ref="I4:J4"/>
    <mergeCell ref="K4:N4"/>
    <mergeCell ref="O4:R4"/>
    <mergeCell ref="T4:U4"/>
    <mergeCell ref="Y4:AF4"/>
    <mergeCell ref="AG4:AI4"/>
    <mergeCell ref="AK4:AO4"/>
    <mergeCell ref="A3:A5"/>
    <mergeCell ref="B3:B5"/>
    <mergeCell ref="B6:B7"/>
    <mergeCell ref="B8:B154"/>
    <mergeCell ref="C3:C5"/>
    <mergeCell ref="D3:D5"/>
    <mergeCell ref="E3:E5"/>
    <mergeCell ref="F4:F5"/>
    <mergeCell ref="H4:H5"/>
    <mergeCell ref="S4:S5"/>
    <mergeCell ref="V4:V5"/>
    <mergeCell ref="W4:W5"/>
    <mergeCell ref="X4:X5"/>
    <mergeCell ref="AJ3:AJ5"/>
    <mergeCell ref="AR4:AR5"/>
    <mergeCell ref="AS3:AS5"/>
  </mergeCells>
  <conditionalFormatting sqref="C$1:C$1048576">
    <cfRule type="duplicateValues" dxfId="0" priority="1"/>
  </conditionalFormatting>
  <conditionalFormatting sqref="E8:E154">
    <cfRule type="duplicateValues" dxfId="0" priority="2"/>
  </conditionalFormatting>
  <pageMargins left="0.75" right="0.75" top="1" bottom="1" header="0.5" footer="0.5"/>
  <pageSetup paperSize="8" scale="4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V180"/>
  <sheetViews>
    <sheetView zoomScale="70" zoomScaleNormal="70" topLeftCell="L1" workbookViewId="0">
      <selection activeCell="AD6" sqref="AD6"/>
    </sheetView>
  </sheetViews>
  <sheetFormatPr defaultColWidth="9" defaultRowHeight="16.8"/>
  <cols>
    <col min="1" max="1" width="5.36538461538461" style="5" customWidth="1"/>
    <col min="2" max="2" width="9.79807692307692" style="5" customWidth="1"/>
    <col min="3" max="3" width="17.9038461538462" style="5" customWidth="1"/>
    <col min="4" max="4" width="9.75961538461538" style="5" customWidth="1"/>
    <col min="5" max="5" width="21.125" style="5" customWidth="1"/>
    <col min="6" max="6" width="14.8942307692308" style="14" customWidth="1"/>
    <col min="7" max="7" width="10.125" style="15" customWidth="1"/>
    <col min="8" max="8" width="8.63461538461539" style="5" customWidth="1"/>
    <col min="9" max="9" width="17.3269230769231" style="16" customWidth="1"/>
    <col min="10" max="10" width="9.47115384615385" style="5" customWidth="1"/>
    <col min="11" max="11" width="18.5288461538462" style="3" customWidth="1"/>
    <col min="12" max="12" width="15.6346153846154" style="3" customWidth="1"/>
    <col min="13" max="13" width="10.5480769230769" style="3" customWidth="1"/>
    <col min="14" max="14" width="8.125" style="3" customWidth="1"/>
    <col min="15" max="15" width="14.3557692307692" style="15" customWidth="1"/>
    <col min="16" max="16" width="8.125" style="15" customWidth="1"/>
    <col min="17" max="17" width="9.88461538461538" style="15" customWidth="1"/>
    <col min="18" max="18" width="10.4134615384615" style="3" customWidth="1"/>
    <col min="19" max="19" width="14" style="5" customWidth="1"/>
    <col min="20" max="20" width="16.125" style="3" customWidth="1"/>
    <col min="21" max="21" width="8.125" style="15" customWidth="1"/>
    <col min="22" max="22" width="9.36538461538461" style="6" customWidth="1"/>
    <col min="23" max="23" width="8.63461538461539" style="15" customWidth="1"/>
    <col min="24" max="24" width="20.125" style="6" customWidth="1"/>
    <col min="25" max="25" width="13.7596153846154" style="17" customWidth="1"/>
    <col min="26" max="26" width="8.25" style="17" customWidth="1"/>
    <col min="27" max="27" width="11.125" style="17" customWidth="1"/>
    <col min="28" max="28" width="11.875" style="17" customWidth="1"/>
    <col min="29" max="29" width="13.3653846153846" style="17" customWidth="1"/>
    <col min="30" max="30" width="8.125" style="17" customWidth="1"/>
    <col min="31" max="31" width="8.125" style="17" hidden="1" customWidth="1"/>
    <col min="32" max="32" width="11.875" style="17" customWidth="1"/>
    <col min="33" max="33" width="13.7596153846154" style="17" customWidth="1"/>
    <col min="34" max="34" width="8.125" style="17" customWidth="1"/>
    <col min="35" max="35" width="11.875" style="17" customWidth="1"/>
    <col min="36" max="36" width="10.3653846153846" style="3" customWidth="1"/>
    <col min="37" max="38" width="6.25" style="15" customWidth="1"/>
    <col min="39" max="39" width="9.34615384615385" style="15" customWidth="1"/>
    <col min="40" max="41" width="6.25" style="15" customWidth="1"/>
    <col min="42" max="42" width="10.0192307692308" style="15" customWidth="1"/>
    <col min="43" max="43" width="8.125" style="15" customWidth="1"/>
    <col min="44" max="44" width="10.0192307692308" style="15" customWidth="1"/>
    <col min="45" max="45" width="11.125" style="20" customWidth="1"/>
    <col min="46" max="49" width="9" style="6" hidden="1" customWidth="1"/>
    <col min="50" max="16384" width="9" style="6"/>
  </cols>
  <sheetData>
    <row r="1" ht="39" customHeight="1" spans="1:45">
      <c r="A1" s="21" t="s">
        <v>0</v>
      </c>
      <c r="B1" s="21"/>
      <c r="C1" s="21"/>
      <c r="D1" s="21"/>
      <c r="E1" s="21"/>
      <c r="F1" s="31"/>
      <c r="G1" s="32"/>
      <c r="H1" s="21"/>
      <c r="I1" s="47"/>
      <c r="J1" s="21"/>
      <c r="K1" s="48"/>
      <c r="L1" s="48"/>
      <c r="M1" s="48"/>
      <c r="N1" s="48"/>
      <c r="O1" s="32"/>
      <c r="P1" s="32"/>
      <c r="Q1" s="32"/>
      <c r="R1" s="48"/>
      <c r="S1" s="21"/>
      <c r="T1" s="48"/>
      <c r="U1" s="32"/>
      <c r="V1" s="21"/>
      <c r="W1" s="32"/>
      <c r="X1" s="21"/>
      <c r="Y1" s="71"/>
      <c r="Z1" s="71"/>
      <c r="AA1" s="71"/>
      <c r="AB1" s="71"/>
      <c r="AC1" s="71"/>
      <c r="AD1" s="71"/>
      <c r="AE1" s="71"/>
      <c r="AF1" s="71"/>
      <c r="AG1" s="71"/>
      <c r="AH1" s="71"/>
      <c r="AI1" s="71"/>
      <c r="AJ1" s="48"/>
      <c r="AK1" s="32"/>
      <c r="AL1" s="32"/>
      <c r="AM1" s="32"/>
      <c r="AN1" s="32"/>
      <c r="AO1" s="32"/>
      <c r="AP1" s="32"/>
      <c r="AQ1" s="32"/>
      <c r="AR1" s="32"/>
      <c r="AS1" s="48"/>
    </row>
    <row r="2" customFormat="1" ht="21" customHeight="1" spans="1:45">
      <c r="A2" s="22" t="s">
        <v>1</v>
      </c>
      <c r="B2" s="22"/>
      <c r="C2" s="22"/>
      <c r="D2" s="22"/>
      <c r="E2" s="22"/>
      <c r="F2" s="33"/>
      <c r="G2" s="34"/>
      <c r="H2" s="22"/>
      <c r="I2" s="49"/>
      <c r="J2" s="22"/>
      <c r="K2" s="50"/>
      <c r="L2" s="50"/>
      <c r="M2" s="50"/>
      <c r="N2" s="50"/>
      <c r="O2" s="34"/>
      <c r="P2" s="34"/>
      <c r="Q2" s="34"/>
      <c r="R2" s="50"/>
      <c r="S2" s="22"/>
      <c r="T2" s="50"/>
      <c r="U2" s="34"/>
      <c r="V2" s="22"/>
      <c r="W2" s="34"/>
      <c r="X2" s="22"/>
      <c r="Y2" s="72"/>
      <c r="Z2" s="72"/>
      <c r="AA2" s="72"/>
      <c r="AB2" s="72"/>
      <c r="AC2" s="72"/>
      <c r="AD2" s="72"/>
      <c r="AE2" s="72"/>
      <c r="AF2" s="72"/>
      <c r="AG2" s="72"/>
      <c r="AH2" s="72"/>
      <c r="AI2" s="72"/>
      <c r="AJ2" s="50"/>
      <c r="AK2" s="34"/>
      <c r="AL2" s="34"/>
      <c r="AM2" s="34"/>
      <c r="AN2" s="34"/>
      <c r="AO2" s="34"/>
      <c r="AP2" s="34"/>
      <c r="AQ2" s="34"/>
      <c r="AR2" s="34"/>
      <c r="AS2" s="50"/>
    </row>
    <row r="3" s="1" customFormat="1" ht="30" customHeight="1" spans="1:45">
      <c r="A3" s="23" t="s">
        <v>2</v>
      </c>
      <c r="B3" s="23" t="s">
        <v>3</v>
      </c>
      <c r="C3" s="23" t="s">
        <v>4</v>
      </c>
      <c r="D3" s="23" t="s">
        <v>5</v>
      </c>
      <c r="E3" s="35" t="s">
        <v>6</v>
      </c>
      <c r="F3" s="36" t="s">
        <v>7</v>
      </c>
      <c r="G3" s="37"/>
      <c r="H3" s="38"/>
      <c r="I3" s="51"/>
      <c r="J3" s="38"/>
      <c r="K3" s="38"/>
      <c r="L3" s="38"/>
      <c r="M3" s="38"/>
      <c r="N3" s="38"/>
      <c r="O3" s="37"/>
      <c r="P3" s="37"/>
      <c r="Q3" s="37"/>
      <c r="R3" s="38"/>
      <c r="S3" s="38"/>
      <c r="T3" s="38"/>
      <c r="U3" s="37"/>
      <c r="V3" s="38"/>
      <c r="W3" s="65"/>
      <c r="X3" s="66"/>
      <c r="Y3" s="73" t="s">
        <v>8</v>
      </c>
      <c r="Z3" s="73"/>
      <c r="AA3" s="74"/>
      <c r="AB3" s="74"/>
      <c r="AC3" s="74"/>
      <c r="AD3" s="74"/>
      <c r="AE3" s="74"/>
      <c r="AF3" s="74"/>
      <c r="AG3" s="74"/>
      <c r="AH3" s="74"/>
      <c r="AI3" s="74"/>
      <c r="AJ3" s="87" t="s">
        <v>9</v>
      </c>
      <c r="AK3" s="90" t="s">
        <v>10</v>
      </c>
      <c r="AL3" s="90"/>
      <c r="AM3" s="90"/>
      <c r="AN3" s="90"/>
      <c r="AO3" s="90"/>
      <c r="AP3" s="90"/>
      <c r="AQ3" s="90"/>
      <c r="AR3" s="96"/>
      <c r="AS3" s="87" t="s">
        <v>11</v>
      </c>
    </row>
    <row r="4" s="1" customFormat="1" ht="30" customHeight="1" spans="1:45">
      <c r="A4" s="23"/>
      <c r="B4" s="23"/>
      <c r="C4" s="23"/>
      <c r="D4" s="23"/>
      <c r="E4" s="35"/>
      <c r="F4" s="39" t="s">
        <v>12</v>
      </c>
      <c r="G4" s="40" t="s">
        <v>13</v>
      </c>
      <c r="H4" s="41" t="s">
        <v>14</v>
      </c>
      <c r="I4" s="52" t="s">
        <v>15</v>
      </c>
      <c r="J4" s="53"/>
      <c r="K4" s="53" t="s">
        <v>16</v>
      </c>
      <c r="L4" s="53"/>
      <c r="M4" s="53"/>
      <c r="N4" s="53"/>
      <c r="O4" s="60" t="s">
        <v>17</v>
      </c>
      <c r="P4" s="60"/>
      <c r="Q4" s="60"/>
      <c r="R4" s="64"/>
      <c r="S4" s="23" t="s">
        <v>18</v>
      </c>
      <c r="T4" s="23" t="s">
        <v>19</v>
      </c>
      <c r="U4" s="67"/>
      <c r="V4" s="68" t="s">
        <v>20</v>
      </c>
      <c r="W4" s="67" t="s">
        <v>21</v>
      </c>
      <c r="X4" s="23" t="s">
        <v>22</v>
      </c>
      <c r="Y4" s="73" t="s">
        <v>23</v>
      </c>
      <c r="Z4" s="73"/>
      <c r="AA4" s="74"/>
      <c r="AB4" s="74"/>
      <c r="AC4" s="74"/>
      <c r="AD4" s="74"/>
      <c r="AE4" s="74"/>
      <c r="AF4" s="74"/>
      <c r="AG4" s="74" t="s">
        <v>24</v>
      </c>
      <c r="AH4" s="74"/>
      <c r="AI4" s="74"/>
      <c r="AJ4" s="88"/>
      <c r="AK4" s="91" t="s">
        <v>25</v>
      </c>
      <c r="AL4" s="92"/>
      <c r="AM4" s="92"/>
      <c r="AN4" s="92"/>
      <c r="AO4" s="92"/>
      <c r="AP4" s="92" t="s">
        <v>26</v>
      </c>
      <c r="AQ4" s="92" t="s">
        <v>27</v>
      </c>
      <c r="AR4" s="92" t="s">
        <v>28</v>
      </c>
      <c r="AS4" s="88"/>
    </row>
    <row r="5" s="1" customFormat="1" ht="57" customHeight="1" spans="1:45">
      <c r="A5" s="23"/>
      <c r="B5" s="23"/>
      <c r="C5" s="23"/>
      <c r="D5" s="23"/>
      <c r="E5" s="35"/>
      <c r="F5" s="42"/>
      <c r="G5" s="43" t="s">
        <v>29</v>
      </c>
      <c r="H5" s="44"/>
      <c r="I5" s="54" t="s">
        <v>30</v>
      </c>
      <c r="J5" s="55" t="s">
        <v>31</v>
      </c>
      <c r="K5" s="56" t="s">
        <v>32</v>
      </c>
      <c r="L5" s="55" t="s">
        <v>33</v>
      </c>
      <c r="M5" s="61" t="s">
        <v>30</v>
      </c>
      <c r="N5" s="55" t="s">
        <v>34</v>
      </c>
      <c r="O5" s="62" t="s">
        <v>35</v>
      </c>
      <c r="P5" s="62" t="s">
        <v>36</v>
      </c>
      <c r="Q5" s="62" t="s">
        <v>37</v>
      </c>
      <c r="R5" s="55" t="s">
        <v>38</v>
      </c>
      <c r="S5" s="23"/>
      <c r="T5" s="55" t="s">
        <v>39</v>
      </c>
      <c r="U5" s="62" t="s">
        <v>40</v>
      </c>
      <c r="V5" s="68"/>
      <c r="W5" s="67"/>
      <c r="X5" s="23"/>
      <c r="Y5" s="75" t="s">
        <v>41</v>
      </c>
      <c r="Z5" s="75" t="s">
        <v>42</v>
      </c>
      <c r="AA5" s="76" t="s">
        <v>43</v>
      </c>
      <c r="AB5" s="76" t="s">
        <v>44</v>
      </c>
      <c r="AC5" s="74" t="s">
        <v>45</v>
      </c>
      <c r="AD5" s="76" t="s">
        <v>46</v>
      </c>
      <c r="AE5" s="76"/>
      <c r="AF5" s="76" t="s">
        <v>47</v>
      </c>
      <c r="AG5" s="76" t="s">
        <v>48</v>
      </c>
      <c r="AH5" s="76" t="s">
        <v>49</v>
      </c>
      <c r="AI5" s="76" t="s">
        <v>50</v>
      </c>
      <c r="AJ5" s="89"/>
      <c r="AK5" s="93" t="s">
        <v>51</v>
      </c>
      <c r="AL5" s="62" t="s">
        <v>52</v>
      </c>
      <c r="AM5" s="62" t="s">
        <v>53</v>
      </c>
      <c r="AN5" s="62" t="s">
        <v>54</v>
      </c>
      <c r="AO5" s="62" t="s">
        <v>55</v>
      </c>
      <c r="AP5" s="62" t="s">
        <v>56</v>
      </c>
      <c r="AQ5" s="62" t="s">
        <v>57</v>
      </c>
      <c r="AR5" s="67"/>
      <c r="AS5" s="89"/>
    </row>
    <row r="6" s="2" customFormat="1" ht="25" customHeight="1" spans="1:48">
      <c r="A6" s="24">
        <v>1</v>
      </c>
      <c r="B6" s="25" t="s">
        <v>58</v>
      </c>
      <c r="C6" s="26" t="s">
        <v>59</v>
      </c>
      <c r="D6" s="26" t="s">
        <v>60</v>
      </c>
      <c r="E6" s="26" t="s">
        <v>61</v>
      </c>
      <c r="F6" s="45">
        <f>'[1]2021年度园区有效投入-改扩建'!$I5</f>
        <v>2525.7</v>
      </c>
      <c r="G6" s="26" t="s">
        <v>62</v>
      </c>
      <c r="H6" s="27">
        <v>0.8</v>
      </c>
      <c r="I6" s="57">
        <f t="shared" ref="I6:I69" si="0">ROUND(($F6*$F$162-F$161)/(F$160*$F$162-F$161)*100,2)</f>
        <v>90.81</v>
      </c>
      <c r="J6" s="57">
        <f t="shared" ref="J6:J69" si="1">I6</f>
        <v>90.81</v>
      </c>
      <c r="K6" s="58">
        <v>7682.78</v>
      </c>
      <c r="L6" s="59">
        <f t="shared" ref="L6:L69" si="2">IF(K6&gt;200,F6/K6,1)</f>
        <v>0.328748187505044</v>
      </c>
      <c r="M6" s="57">
        <f t="shared" ref="M6:M69" si="3">ROUND((L6*$L$162-$L$161)/($L$160*$L$162-$L$161)*100,2)</f>
        <v>90.49</v>
      </c>
      <c r="N6" s="56">
        <f t="shared" ref="N6:N69" si="4">M6</f>
        <v>90.49</v>
      </c>
      <c r="O6" s="26" t="s">
        <v>63</v>
      </c>
      <c r="P6" s="63">
        <v>5.6</v>
      </c>
      <c r="Q6" s="63" t="s">
        <v>64</v>
      </c>
      <c r="R6" s="56">
        <v>4</v>
      </c>
      <c r="S6" s="57">
        <f t="shared" ref="S6:S69" si="5">ROUND(J6*0.5+N6*0.5+R6,2)/100</f>
        <v>0.9465</v>
      </c>
      <c r="T6" s="56" t="str">
        <f t="shared" ref="T6:T69" si="6">IF(F6&gt;=500,"是","否")</f>
        <v>是</v>
      </c>
      <c r="U6" s="69">
        <v>2895</v>
      </c>
      <c r="V6" s="70">
        <v>1</v>
      </c>
      <c r="W6" s="69">
        <v>1</v>
      </c>
      <c r="X6" s="70">
        <f t="shared" ref="X6:X69" si="7">ROUND(IF(F6*0.1*(H6*0.2+S6*0.8)*V6*W6&lt;1000,F6*0.1*(H6*0.2+S6*0.8)*V6*W6,1000),2)</f>
        <v>231.66</v>
      </c>
      <c r="Y6" s="77"/>
      <c r="Z6" s="77"/>
      <c r="AA6" s="77"/>
      <c r="AB6" s="77"/>
      <c r="AC6" s="77"/>
      <c r="AD6" s="17">
        <v>0.4556</v>
      </c>
      <c r="AE6" s="19">
        <f t="shared" ref="AE6:AE15" si="8">Y6*0.05*AC6</f>
        <v>0</v>
      </c>
      <c r="AF6" s="77">
        <f t="shared" ref="AF6:AF69" si="9">ROUND(AD6*AE6,2)</f>
        <v>0</v>
      </c>
      <c r="AG6" s="77"/>
      <c r="AH6" s="77"/>
      <c r="AI6" s="77"/>
      <c r="AJ6" s="56">
        <f t="shared" ref="AJ6:AJ69" si="10">IF(X6&gt;(1000-AF6-AI6),X6,X6+AF6+AI6)</f>
        <v>231.66</v>
      </c>
      <c r="AK6" s="69"/>
      <c r="AL6" s="69"/>
      <c r="AM6" s="94"/>
      <c r="AN6" s="94">
        <v>11</v>
      </c>
      <c r="AO6" s="94"/>
      <c r="AP6" s="94"/>
      <c r="AQ6" s="94"/>
      <c r="AR6" s="94">
        <f t="shared" ref="AR6:AR69" si="11">SUM(AK6:AQ6)</f>
        <v>11</v>
      </c>
      <c r="AS6" s="97">
        <f t="shared" ref="AS6:AS15" si="12">IF(AR6&gt;=AJ6,0,X6+AF6+AI6-AR6)</f>
        <v>220.66</v>
      </c>
      <c r="AT6" s="2">
        <f t="shared" ref="AT6:AT69" si="13">IF(X6&gt;(1000-AF6-AI6),999999,X6+AF6+AI6)</f>
        <v>231.66</v>
      </c>
      <c r="AU6" s="2">
        <f t="shared" ref="AU6:AU69" si="14">AJ6-AR6</f>
        <v>220.66</v>
      </c>
      <c r="AV6" s="2">
        <f t="shared" ref="AV6:AV69" si="15">AS6-AU6</f>
        <v>0</v>
      </c>
    </row>
    <row r="7" s="2" customFormat="1" ht="25" customHeight="1" spans="1:48">
      <c r="A7" s="27">
        <v>3</v>
      </c>
      <c r="B7" s="28"/>
      <c r="C7" s="26" t="s">
        <v>65</v>
      </c>
      <c r="D7" s="27" t="s">
        <v>66</v>
      </c>
      <c r="E7" s="26" t="s">
        <v>67</v>
      </c>
      <c r="F7" s="45">
        <f>'[1]2021年度园区有效投入-改扩建'!$I7</f>
        <v>5371.53</v>
      </c>
      <c r="G7" s="26" t="s">
        <v>68</v>
      </c>
      <c r="H7" s="27">
        <v>1</v>
      </c>
      <c r="I7" s="57">
        <f t="shared" si="0"/>
        <v>91.79</v>
      </c>
      <c r="J7" s="57">
        <f t="shared" si="1"/>
        <v>91.79</v>
      </c>
      <c r="K7" s="58">
        <v>10800.85</v>
      </c>
      <c r="L7" s="59">
        <f t="shared" si="2"/>
        <v>0.49732474758931</v>
      </c>
      <c r="M7" s="57">
        <f t="shared" si="3"/>
        <v>90.74</v>
      </c>
      <c r="N7" s="56">
        <f t="shared" si="4"/>
        <v>90.74</v>
      </c>
      <c r="O7" s="26" t="s">
        <v>69</v>
      </c>
      <c r="P7" s="63" t="s">
        <v>70</v>
      </c>
      <c r="Q7" s="63" t="s">
        <v>70</v>
      </c>
      <c r="R7" s="56"/>
      <c r="S7" s="57">
        <f t="shared" si="5"/>
        <v>0.9127</v>
      </c>
      <c r="T7" s="56" t="str">
        <f t="shared" si="6"/>
        <v>是</v>
      </c>
      <c r="U7" s="69">
        <v>6214</v>
      </c>
      <c r="V7" s="70">
        <v>1</v>
      </c>
      <c r="W7" s="69">
        <v>1</v>
      </c>
      <c r="X7" s="70">
        <f t="shared" si="7"/>
        <v>499.64</v>
      </c>
      <c r="Y7" s="77"/>
      <c r="Z7" s="77"/>
      <c r="AA7" s="77"/>
      <c r="AB7" s="77"/>
      <c r="AC7" s="77"/>
      <c r="AD7" s="17">
        <v>0.4556</v>
      </c>
      <c r="AE7" s="19">
        <f t="shared" si="8"/>
        <v>0</v>
      </c>
      <c r="AF7" s="77">
        <f t="shared" si="9"/>
        <v>0</v>
      </c>
      <c r="AG7" s="77"/>
      <c r="AH7" s="77"/>
      <c r="AI7" s="77"/>
      <c r="AJ7" s="56">
        <f t="shared" si="10"/>
        <v>499.64</v>
      </c>
      <c r="AK7" s="69"/>
      <c r="AL7" s="69"/>
      <c r="AM7" s="94">
        <v>301.6</v>
      </c>
      <c r="AN7" s="94"/>
      <c r="AO7" s="94"/>
      <c r="AP7" s="94"/>
      <c r="AQ7" s="94"/>
      <c r="AR7" s="94">
        <f t="shared" si="11"/>
        <v>301.6</v>
      </c>
      <c r="AS7" s="97">
        <f t="shared" si="12"/>
        <v>198.04</v>
      </c>
      <c r="AT7" s="2">
        <f t="shared" si="13"/>
        <v>499.64</v>
      </c>
      <c r="AU7" s="2">
        <f t="shared" si="14"/>
        <v>198.04</v>
      </c>
      <c r="AV7" s="2">
        <f t="shared" si="15"/>
        <v>0</v>
      </c>
    </row>
    <row r="8" s="2" customFormat="1" ht="20" customHeight="1" spans="1:48">
      <c r="A8" s="29">
        <v>4</v>
      </c>
      <c r="B8" s="27" t="s">
        <v>71</v>
      </c>
      <c r="C8" s="26" t="s">
        <v>72</v>
      </c>
      <c r="D8" s="27" t="s">
        <v>73</v>
      </c>
      <c r="E8" s="46" t="s">
        <v>74</v>
      </c>
      <c r="F8" s="45">
        <f>'[1]2021年度园区有效投入-技术改造'!$I5</f>
        <v>764.51</v>
      </c>
      <c r="G8" s="26" t="s">
        <v>62</v>
      </c>
      <c r="H8" s="27">
        <v>0.8</v>
      </c>
      <c r="I8" s="57">
        <f t="shared" si="0"/>
        <v>90.19</v>
      </c>
      <c r="J8" s="57">
        <f t="shared" si="1"/>
        <v>90.19</v>
      </c>
      <c r="K8" s="58">
        <v>2778.4</v>
      </c>
      <c r="L8" s="59">
        <f t="shared" si="2"/>
        <v>0.275161963720127</v>
      </c>
      <c r="M8" s="57">
        <f t="shared" si="3"/>
        <v>90.41</v>
      </c>
      <c r="N8" s="56">
        <f t="shared" si="4"/>
        <v>90.41</v>
      </c>
      <c r="O8" s="26" t="s">
        <v>69</v>
      </c>
      <c r="P8" s="63" t="s">
        <v>70</v>
      </c>
      <c r="Q8" s="63" t="s">
        <v>70</v>
      </c>
      <c r="R8" s="56"/>
      <c r="S8" s="57">
        <f t="shared" si="5"/>
        <v>0.903</v>
      </c>
      <c r="T8" s="56" t="str">
        <f t="shared" si="6"/>
        <v>是</v>
      </c>
      <c r="U8" s="69">
        <v>3324</v>
      </c>
      <c r="V8" s="70">
        <v>1</v>
      </c>
      <c r="W8" s="69">
        <v>1</v>
      </c>
      <c r="X8" s="70">
        <f t="shared" si="7"/>
        <v>67.46</v>
      </c>
      <c r="Y8" s="77"/>
      <c r="Z8" s="77"/>
      <c r="AA8" s="77"/>
      <c r="AB8" s="77"/>
      <c r="AC8" s="77"/>
      <c r="AD8" s="17">
        <v>0.4556</v>
      </c>
      <c r="AE8" s="19">
        <f t="shared" si="8"/>
        <v>0</v>
      </c>
      <c r="AF8" s="77">
        <f t="shared" si="9"/>
        <v>0</v>
      </c>
      <c r="AG8" s="77"/>
      <c r="AH8" s="77"/>
      <c r="AI8" s="77"/>
      <c r="AJ8" s="56">
        <f t="shared" si="10"/>
        <v>67.46</v>
      </c>
      <c r="AK8" s="69"/>
      <c r="AL8" s="69"/>
      <c r="AM8" s="95" t="s">
        <v>75</v>
      </c>
      <c r="AN8" s="95" t="s">
        <v>75</v>
      </c>
      <c r="AO8" s="94"/>
      <c r="AP8" s="95"/>
      <c r="AQ8" s="95"/>
      <c r="AR8" s="94">
        <f t="shared" si="11"/>
        <v>0</v>
      </c>
      <c r="AS8" s="97">
        <f t="shared" si="12"/>
        <v>67.46</v>
      </c>
      <c r="AT8" s="2">
        <f t="shared" si="13"/>
        <v>67.46</v>
      </c>
      <c r="AU8" s="2">
        <f t="shared" si="14"/>
        <v>67.46</v>
      </c>
      <c r="AV8" s="2">
        <f t="shared" si="15"/>
        <v>0</v>
      </c>
    </row>
    <row r="9" s="2" customFormat="1" ht="20" customHeight="1" spans="1:48">
      <c r="A9" s="29">
        <v>5</v>
      </c>
      <c r="B9" s="27"/>
      <c r="C9" s="26" t="s">
        <v>76</v>
      </c>
      <c r="D9" s="27" t="s">
        <v>77</v>
      </c>
      <c r="E9" s="46" t="s">
        <v>78</v>
      </c>
      <c r="F9" s="45">
        <f>'[1]2021年度园区有效投入-技术改造'!$I6</f>
        <v>1984.27</v>
      </c>
      <c r="G9" s="26" t="s">
        <v>68</v>
      </c>
      <c r="H9" s="27">
        <v>1</v>
      </c>
      <c r="I9" s="57">
        <f t="shared" si="0"/>
        <v>90.62</v>
      </c>
      <c r="J9" s="57">
        <f t="shared" si="1"/>
        <v>90.62</v>
      </c>
      <c r="K9" s="58">
        <v>17853.89</v>
      </c>
      <c r="L9" s="59">
        <f t="shared" si="2"/>
        <v>0.111139365146755</v>
      </c>
      <c r="M9" s="57">
        <f t="shared" si="3"/>
        <v>90.16</v>
      </c>
      <c r="N9" s="56">
        <f t="shared" si="4"/>
        <v>90.16</v>
      </c>
      <c r="O9" s="26" t="s">
        <v>69</v>
      </c>
      <c r="P9" s="63" t="s">
        <v>70</v>
      </c>
      <c r="Q9" s="63" t="s">
        <v>70</v>
      </c>
      <c r="R9" s="56"/>
      <c r="S9" s="57">
        <f t="shared" si="5"/>
        <v>0.9039</v>
      </c>
      <c r="T9" s="56" t="str">
        <f t="shared" si="6"/>
        <v>是</v>
      </c>
      <c r="U9" s="69" t="s">
        <v>79</v>
      </c>
      <c r="V9" s="70">
        <v>0.8</v>
      </c>
      <c r="W9" s="69">
        <v>1</v>
      </c>
      <c r="X9" s="70">
        <f t="shared" si="7"/>
        <v>146.54</v>
      </c>
      <c r="Y9" s="77" t="e">
        <f>VLOOKUP($C9,#REF!,9,FALSE)</f>
        <v>#REF!</v>
      </c>
      <c r="Z9" s="77" t="e">
        <f>VLOOKUP($C9,#REF!,3,FALSE)</f>
        <v>#REF!</v>
      </c>
      <c r="AA9" s="78" t="e">
        <f>VLOOKUP($C9,#REF!,4,FALSE)*0.8</f>
        <v>#REF!</v>
      </c>
      <c r="AB9" s="78" t="e">
        <f>VLOOKUP($C9,#REF!,5,FALSE)</f>
        <v>#REF!</v>
      </c>
      <c r="AC9" s="86" t="e">
        <f>VLOOKUP($C9,#REF!,6,FALSE)</f>
        <v>#REF!</v>
      </c>
      <c r="AD9" s="17">
        <v>0.4556</v>
      </c>
      <c r="AE9" s="19" t="e">
        <f t="shared" si="8"/>
        <v>#REF!</v>
      </c>
      <c r="AF9" s="77" t="e">
        <f t="shared" si="9"/>
        <v>#REF!</v>
      </c>
      <c r="AG9" s="77"/>
      <c r="AH9" s="77"/>
      <c r="AI9" s="77"/>
      <c r="AJ9" s="56" t="e">
        <f t="shared" si="10"/>
        <v>#REF!</v>
      </c>
      <c r="AK9" s="69"/>
      <c r="AL9" s="69"/>
      <c r="AM9" s="95" t="s">
        <v>75</v>
      </c>
      <c r="AN9" s="95" t="s">
        <v>75</v>
      </c>
      <c r="AO9" s="94"/>
      <c r="AP9" s="95"/>
      <c r="AQ9" s="95">
        <v>445</v>
      </c>
      <c r="AR9" s="94">
        <f t="shared" si="11"/>
        <v>445</v>
      </c>
      <c r="AS9" s="97" t="e">
        <f t="shared" si="12"/>
        <v>#REF!</v>
      </c>
      <c r="AT9" s="2" t="e">
        <f t="shared" si="13"/>
        <v>#REF!</v>
      </c>
      <c r="AU9" s="2" t="e">
        <f t="shared" si="14"/>
        <v>#REF!</v>
      </c>
      <c r="AV9" s="2" t="e">
        <f t="shared" si="15"/>
        <v>#REF!</v>
      </c>
    </row>
    <row r="10" s="2" customFormat="1" ht="20" customHeight="1" spans="1:48">
      <c r="A10" s="29">
        <v>6</v>
      </c>
      <c r="B10" s="27"/>
      <c r="C10" s="26" t="s">
        <v>80</v>
      </c>
      <c r="D10" s="27" t="s">
        <v>81</v>
      </c>
      <c r="E10" s="46" t="s">
        <v>82</v>
      </c>
      <c r="F10" s="45">
        <f>'[1]2021年度园区有效投入-技术改造'!$I7</f>
        <v>395.83</v>
      </c>
      <c r="G10" s="26" t="s">
        <v>62</v>
      </c>
      <c r="H10" s="27">
        <v>0.8</v>
      </c>
      <c r="I10" s="57">
        <f t="shared" si="0"/>
        <v>90.07</v>
      </c>
      <c r="J10" s="57">
        <f t="shared" si="1"/>
        <v>90.07</v>
      </c>
      <c r="K10" s="58">
        <v>3309.44</v>
      </c>
      <c r="L10" s="59">
        <f t="shared" si="2"/>
        <v>0.11960633823245</v>
      </c>
      <c r="M10" s="57">
        <f t="shared" si="3"/>
        <v>90.18</v>
      </c>
      <c r="N10" s="56">
        <f t="shared" si="4"/>
        <v>90.18</v>
      </c>
      <c r="O10" s="26" t="s">
        <v>69</v>
      </c>
      <c r="P10" s="63" t="s">
        <v>70</v>
      </c>
      <c r="Q10" s="63" t="s">
        <v>70</v>
      </c>
      <c r="R10" s="56"/>
      <c r="S10" s="57">
        <f t="shared" si="5"/>
        <v>0.9013</v>
      </c>
      <c r="T10" s="56" t="str">
        <f t="shared" si="6"/>
        <v>否</v>
      </c>
      <c r="U10" s="69" t="s">
        <v>79</v>
      </c>
      <c r="V10" s="70">
        <v>1</v>
      </c>
      <c r="W10" s="69">
        <v>1</v>
      </c>
      <c r="X10" s="70">
        <f t="shared" si="7"/>
        <v>34.87</v>
      </c>
      <c r="Y10" s="77"/>
      <c r="Z10" s="77"/>
      <c r="AA10" s="77"/>
      <c r="AB10" s="77"/>
      <c r="AC10" s="77"/>
      <c r="AD10" s="17">
        <v>0.4556</v>
      </c>
      <c r="AE10" s="19">
        <f t="shared" si="8"/>
        <v>0</v>
      </c>
      <c r="AF10" s="77">
        <f t="shared" si="9"/>
        <v>0</v>
      </c>
      <c r="AG10" s="77"/>
      <c r="AH10" s="77"/>
      <c r="AI10" s="77"/>
      <c r="AJ10" s="56">
        <f t="shared" si="10"/>
        <v>34.87</v>
      </c>
      <c r="AK10" s="69"/>
      <c r="AL10" s="69"/>
      <c r="AM10" s="95" t="s">
        <v>75</v>
      </c>
      <c r="AN10" s="95" t="s">
        <v>75</v>
      </c>
      <c r="AO10" s="94"/>
      <c r="AP10" s="95"/>
      <c r="AQ10" s="95"/>
      <c r="AR10" s="94">
        <f t="shared" si="11"/>
        <v>0</v>
      </c>
      <c r="AS10" s="97">
        <f t="shared" si="12"/>
        <v>34.87</v>
      </c>
      <c r="AT10" s="2">
        <f t="shared" si="13"/>
        <v>34.87</v>
      </c>
      <c r="AU10" s="2">
        <f t="shared" si="14"/>
        <v>34.87</v>
      </c>
      <c r="AV10" s="2">
        <f t="shared" si="15"/>
        <v>0</v>
      </c>
    </row>
    <row r="11" s="2" customFormat="1" ht="46" spans="1:48">
      <c r="A11" s="29">
        <v>7</v>
      </c>
      <c r="B11" s="27"/>
      <c r="C11" s="26" t="s">
        <v>83</v>
      </c>
      <c r="D11" s="27" t="s">
        <v>84</v>
      </c>
      <c r="E11" s="46" t="s">
        <v>85</v>
      </c>
      <c r="F11" s="45">
        <f>'[1]2021年度园区有效投入-技术改造'!$I8</f>
        <v>787.49</v>
      </c>
      <c r="G11" s="26" t="s">
        <v>86</v>
      </c>
      <c r="H11" s="27">
        <v>0.7</v>
      </c>
      <c r="I11" s="57">
        <f t="shared" si="0"/>
        <v>90.2</v>
      </c>
      <c r="J11" s="57">
        <f t="shared" si="1"/>
        <v>90.2</v>
      </c>
      <c r="K11" s="58">
        <v>114.07</v>
      </c>
      <c r="L11" s="59">
        <f t="shared" si="2"/>
        <v>1</v>
      </c>
      <c r="M11" s="57">
        <f t="shared" si="3"/>
        <v>91.48</v>
      </c>
      <c r="N11" s="56">
        <f t="shared" si="4"/>
        <v>91.48</v>
      </c>
      <c r="O11" s="26" t="s">
        <v>69</v>
      </c>
      <c r="P11" s="63" t="s">
        <v>70</v>
      </c>
      <c r="Q11" s="63" t="s">
        <v>70</v>
      </c>
      <c r="R11" s="56"/>
      <c r="S11" s="57">
        <f t="shared" si="5"/>
        <v>0.9084</v>
      </c>
      <c r="T11" s="56" t="str">
        <f t="shared" si="6"/>
        <v>是</v>
      </c>
      <c r="U11" s="69" t="s">
        <v>79</v>
      </c>
      <c r="V11" s="70">
        <v>0.8</v>
      </c>
      <c r="W11" s="69">
        <v>1</v>
      </c>
      <c r="X11" s="70">
        <f t="shared" si="7"/>
        <v>54.6</v>
      </c>
      <c r="Y11" s="77"/>
      <c r="Z11" s="77"/>
      <c r="AA11" s="77"/>
      <c r="AB11" s="77"/>
      <c r="AC11" s="77"/>
      <c r="AD11" s="17">
        <v>0.4556</v>
      </c>
      <c r="AE11" s="19">
        <f t="shared" si="8"/>
        <v>0</v>
      </c>
      <c r="AF11" s="77">
        <f t="shared" si="9"/>
        <v>0</v>
      </c>
      <c r="AG11" s="77"/>
      <c r="AH11" s="77"/>
      <c r="AI11" s="77"/>
      <c r="AJ11" s="56">
        <f t="shared" si="10"/>
        <v>54.6</v>
      </c>
      <c r="AK11" s="69"/>
      <c r="AL11" s="69"/>
      <c r="AM11" s="95" t="s">
        <v>75</v>
      </c>
      <c r="AN11" s="95" t="s">
        <v>75</v>
      </c>
      <c r="AO11" s="94"/>
      <c r="AP11" s="95"/>
      <c r="AQ11" s="95"/>
      <c r="AR11" s="94">
        <f t="shared" si="11"/>
        <v>0</v>
      </c>
      <c r="AS11" s="97">
        <f t="shared" si="12"/>
        <v>54.6</v>
      </c>
      <c r="AT11" s="2">
        <f t="shared" si="13"/>
        <v>54.6</v>
      </c>
      <c r="AU11" s="2">
        <f t="shared" si="14"/>
        <v>54.6</v>
      </c>
      <c r="AV11" s="2">
        <f t="shared" si="15"/>
        <v>0</v>
      </c>
    </row>
    <row r="12" s="2" customFormat="1" ht="61" spans="1:48">
      <c r="A12" s="29">
        <v>8</v>
      </c>
      <c r="B12" s="27"/>
      <c r="C12" s="26" t="s">
        <v>87</v>
      </c>
      <c r="D12" s="27" t="s">
        <v>88</v>
      </c>
      <c r="E12" s="46" t="s">
        <v>89</v>
      </c>
      <c r="F12" s="45">
        <f>'[1]2021年度园区有效投入-技术改造'!$I9</f>
        <v>1519.26</v>
      </c>
      <c r="G12" s="26" t="s">
        <v>90</v>
      </c>
      <c r="H12" s="27">
        <v>0.6</v>
      </c>
      <c r="I12" s="57">
        <f t="shared" si="0"/>
        <v>90.46</v>
      </c>
      <c r="J12" s="57">
        <f t="shared" si="1"/>
        <v>90.46</v>
      </c>
      <c r="K12" s="58">
        <v>31.65</v>
      </c>
      <c r="L12" s="59">
        <f t="shared" si="2"/>
        <v>1</v>
      </c>
      <c r="M12" s="57">
        <f t="shared" si="3"/>
        <v>91.48</v>
      </c>
      <c r="N12" s="56">
        <f t="shared" si="4"/>
        <v>91.48</v>
      </c>
      <c r="O12" s="26" t="s">
        <v>69</v>
      </c>
      <c r="P12" s="63" t="s">
        <v>70</v>
      </c>
      <c r="Q12" s="63" t="s">
        <v>70</v>
      </c>
      <c r="R12" s="56"/>
      <c r="S12" s="57">
        <f t="shared" si="5"/>
        <v>0.9097</v>
      </c>
      <c r="T12" s="56" t="str">
        <f t="shared" si="6"/>
        <v>是</v>
      </c>
      <c r="U12" s="69">
        <v>4768</v>
      </c>
      <c r="V12" s="70">
        <v>1</v>
      </c>
      <c r="W12" s="69">
        <v>1</v>
      </c>
      <c r="X12" s="70">
        <f t="shared" si="7"/>
        <v>128.8</v>
      </c>
      <c r="Y12" s="77"/>
      <c r="Z12" s="77"/>
      <c r="AA12" s="77"/>
      <c r="AB12" s="77"/>
      <c r="AC12" s="77"/>
      <c r="AD12" s="17">
        <v>0.4556</v>
      </c>
      <c r="AE12" s="19">
        <f t="shared" si="8"/>
        <v>0</v>
      </c>
      <c r="AF12" s="77">
        <f t="shared" si="9"/>
        <v>0</v>
      </c>
      <c r="AG12" s="77"/>
      <c r="AH12" s="77"/>
      <c r="AI12" s="77"/>
      <c r="AJ12" s="56">
        <f t="shared" si="10"/>
        <v>128.8</v>
      </c>
      <c r="AK12" s="69"/>
      <c r="AL12" s="69"/>
      <c r="AM12" s="95" t="s">
        <v>75</v>
      </c>
      <c r="AN12" s="95" t="s">
        <v>75</v>
      </c>
      <c r="AO12" s="94"/>
      <c r="AP12" s="95"/>
      <c r="AQ12" s="95"/>
      <c r="AR12" s="94">
        <f t="shared" si="11"/>
        <v>0</v>
      </c>
      <c r="AS12" s="97">
        <f t="shared" si="12"/>
        <v>128.8</v>
      </c>
      <c r="AT12" s="2">
        <f t="shared" si="13"/>
        <v>128.8</v>
      </c>
      <c r="AU12" s="2">
        <f t="shared" si="14"/>
        <v>128.8</v>
      </c>
      <c r="AV12" s="2">
        <f t="shared" si="15"/>
        <v>0</v>
      </c>
    </row>
    <row r="13" s="2" customFormat="1" ht="46" spans="1:48">
      <c r="A13" s="29">
        <v>9</v>
      </c>
      <c r="B13" s="27"/>
      <c r="C13" s="26" t="s">
        <v>91</v>
      </c>
      <c r="D13" s="27" t="s">
        <v>92</v>
      </c>
      <c r="E13" s="46" t="s">
        <v>93</v>
      </c>
      <c r="F13" s="45">
        <f>'[1]2021年度园区有效投入-技术改造'!$I10</f>
        <v>6248.8</v>
      </c>
      <c r="G13" s="26" t="s">
        <v>62</v>
      </c>
      <c r="H13" s="27">
        <v>0.8</v>
      </c>
      <c r="I13" s="57">
        <f t="shared" si="0"/>
        <v>92.1</v>
      </c>
      <c r="J13" s="57">
        <f t="shared" si="1"/>
        <v>92.1</v>
      </c>
      <c r="K13" s="58">
        <v>33538.12</v>
      </c>
      <c r="L13" s="59">
        <f t="shared" si="2"/>
        <v>0.186319328572979</v>
      </c>
      <c r="M13" s="57">
        <f t="shared" si="3"/>
        <v>90.27</v>
      </c>
      <c r="N13" s="56">
        <f t="shared" si="4"/>
        <v>90.27</v>
      </c>
      <c r="O13" s="26" t="s">
        <v>69</v>
      </c>
      <c r="P13" s="63" t="s">
        <v>70</v>
      </c>
      <c r="Q13" s="63" t="s">
        <v>70</v>
      </c>
      <c r="R13" s="56"/>
      <c r="S13" s="57">
        <f t="shared" si="5"/>
        <v>0.9119</v>
      </c>
      <c r="T13" s="56" t="str">
        <f t="shared" si="6"/>
        <v>是</v>
      </c>
      <c r="U13" s="69" t="s">
        <v>79</v>
      </c>
      <c r="V13" s="70">
        <v>0.8</v>
      </c>
      <c r="W13" s="69">
        <v>1</v>
      </c>
      <c r="X13" s="70">
        <f t="shared" si="7"/>
        <v>444.67</v>
      </c>
      <c r="Y13" s="77"/>
      <c r="Z13" s="77"/>
      <c r="AA13" s="77"/>
      <c r="AB13" s="77"/>
      <c r="AC13" s="77"/>
      <c r="AD13" s="17">
        <v>0.4556</v>
      </c>
      <c r="AE13" s="19">
        <f t="shared" si="8"/>
        <v>0</v>
      </c>
      <c r="AF13" s="77">
        <f t="shared" si="9"/>
        <v>0</v>
      </c>
      <c r="AG13" s="77"/>
      <c r="AH13" s="77"/>
      <c r="AI13" s="77"/>
      <c r="AJ13" s="56">
        <f t="shared" si="10"/>
        <v>444.67</v>
      </c>
      <c r="AK13" s="69"/>
      <c r="AL13" s="69"/>
      <c r="AM13" s="95" t="s">
        <v>75</v>
      </c>
      <c r="AN13" s="95" t="s">
        <v>75</v>
      </c>
      <c r="AO13" s="94"/>
      <c r="AP13" s="95"/>
      <c r="AQ13" s="95"/>
      <c r="AR13" s="94">
        <f t="shared" si="11"/>
        <v>0</v>
      </c>
      <c r="AS13" s="97">
        <f t="shared" si="12"/>
        <v>444.67</v>
      </c>
      <c r="AT13" s="2">
        <f t="shared" si="13"/>
        <v>444.67</v>
      </c>
      <c r="AU13" s="2">
        <f t="shared" si="14"/>
        <v>444.67</v>
      </c>
      <c r="AV13" s="2">
        <f t="shared" si="15"/>
        <v>0</v>
      </c>
    </row>
    <row r="14" s="2" customFormat="1" ht="46" spans="1:48">
      <c r="A14" s="29">
        <v>10</v>
      </c>
      <c r="B14" s="27"/>
      <c r="C14" s="26" t="s">
        <v>94</v>
      </c>
      <c r="D14" s="27" t="s">
        <v>95</v>
      </c>
      <c r="E14" s="46" t="s">
        <v>96</v>
      </c>
      <c r="F14" s="45">
        <f>'[1]2021年度园区有效投入-技术改造'!$I11</f>
        <v>22351.77</v>
      </c>
      <c r="G14" s="26" t="s">
        <v>62</v>
      </c>
      <c r="H14" s="27">
        <v>0.8</v>
      </c>
      <c r="I14" s="57">
        <f t="shared" si="0"/>
        <v>97.68</v>
      </c>
      <c r="J14" s="57">
        <f t="shared" si="1"/>
        <v>97.68</v>
      </c>
      <c r="K14" s="58">
        <v>180994.98</v>
      </c>
      <c r="L14" s="59">
        <f t="shared" si="2"/>
        <v>0.123493867067473</v>
      </c>
      <c r="M14" s="57">
        <f t="shared" si="3"/>
        <v>90.18</v>
      </c>
      <c r="N14" s="56">
        <f t="shared" si="4"/>
        <v>90.18</v>
      </c>
      <c r="O14" s="26" t="s">
        <v>63</v>
      </c>
      <c r="P14" s="63">
        <v>5</v>
      </c>
      <c r="Q14" s="63" t="s">
        <v>97</v>
      </c>
      <c r="R14" s="56">
        <v>3</v>
      </c>
      <c r="S14" s="57">
        <f t="shared" si="5"/>
        <v>0.9693</v>
      </c>
      <c r="T14" s="56" t="str">
        <f t="shared" si="6"/>
        <v>是</v>
      </c>
      <c r="U14" s="69">
        <v>54787</v>
      </c>
      <c r="V14" s="70">
        <v>1</v>
      </c>
      <c r="W14" s="69">
        <v>1</v>
      </c>
      <c r="X14" s="70">
        <f t="shared" si="7"/>
        <v>1000</v>
      </c>
      <c r="Y14" s="77" t="e">
        <f>VLOOKUP(C14,#REF!,9,FALSE)</f>
        <v>#REF!</v>
      </c>
      <c r="Z14" s="77" t="e">
        <f>VLOOKUP($C14,#REF!,3,FALSE)</f>
        <v>#REF!</v>
      </c>
      <c r="AA14" s="78" t="e">
        <f>VLOOKUP($C14,#REF!,4,FALSE)*0.8</f>
        <v>#REF!</v>
      </c>
      <c r="AB14" s="78" t="e">
        <f>VLOOKUP($C14,#REF!,5,FALSE)</f>
        <v>#REF!</v>
      </c>
      <c r="AC14" s="86" t="e">
        <f>VLOOKUP($C14,#REF!,6,FALSE)</f>
        <v>#REF!</v>
      </c>
      <c r="AD14" s="17">
        <v>0.4556</v>
      </c>
      <c r="AE14" s="19" t="e">
        <f t="shared" si="8"/>
        <v>#REF!</v>
      </c>
      <c r="AF14" s="77" t="e">
        <f t="shared" si="9"/>
        <v>#REF!</v>
      </c>
      <c r="AG14" s="77"/>
      <c r="AH14" s="77"/>
      <c r="AI14" s="77"/>
      <c r="AJ14" s="56" t="e">
        <f t="shared" si="10"/>
        <v>#REF!</v>
      </c>
      <c r="AK14" s="69"/>
      <c r="AL14" s="69"/>
      <c r="AM14" s="95">
        <v>1000</v>
      </c>
      <c r="AN14" s="95" t="s">
        <v>75</v>
      </c>
      <c r="AO14" s="94"/>
      <c r="AP14" s="95"/>
      <c r="AQ14" s="95"/>
      <c r="AR14" s="94">
        <f t="shared" si="11"/>
        <v>1000</v>
      </c>
      <c r="AS14" s="97" t="e">
        <f t="shared" si="12"/>
        <v>#REF!</v>
      </c>
      <c r="AT14" s="2" t="e">
        <f t="shared" si="13"/>
        <v>#REF!</v>
      </c>
      <c r="AU14" s="2" t="e">
        <f t="shared" si="14"/>
        <v>#REF!</v>
      </c>
      <c r="AV14" s="2" t="e">
        <f t="shared" si="15"/>
        <v>#REF!</v>
      </c>
    </row>
    <row r="15" s="2" customFormat="1" ht="46" spans="1:48">
      <c r="A15" s="29">
        <v>11</v>
      </c>
      <c r="B15" s="27"/>
      <c r="C15" s="26" t="s">
        <v>98</v>
      </c>
      <c r="D15" s="27" t="s">
        <v>99</v>
      </c>
      <c r="E15" s="46" t="s">
        <v>100</v>
      </c>
      <c r="F15" s="45">
        <f>'[1]2021年度园区有效投入-技术改造'!$I12</f>
        <v>327.1</v>
      </c>
      <c r="G15" s="26" t="s">
        <v>62</v>
      </c>
      <c r="H15" s="27">
        <v>0.8</v>
      </c>
      <c r="I15" s="57">
        <f t="shared" si="0"/>
        <v>90.04</v>
      </c>
      <c r="J15" s="57">
        <f t="shared" si="1"/>
        <v>90.04</v>
      </c>
      <c r="K15" s="58">
        <v>19527.33</v>
      </c>
      <c r="L15" s="59">
        <f t="shared" si="2"/>
        <v>0.0167508819690147</v>
      </c>
      <c r="M15" s="57">
        <f t="shared" si="3"/>
        <v>90.02</v>
      </c>
      <c r="N15" s="56">
        <f t="shared" si="4"/>
        <v>90.02</v>
      </c>
      <c r="O15" s="26" t="s">
        <v>69</v>
      </c>
      <c r="P15" s="63" t="s">
        <v>70</v>
      </c>
      <c r="Q15" s="63" t="s">
        <v>70</v>
      </c>
      <c r="R15" s="56"/>
      <c r="S15" s="57">
        <f t="shared" si="5"/>
        <v>0.9003</v>
      </c>
      <c r="T15" s="56" t="str">
        <f t="shared" si="6"/>
        <v>否</v>
      </c>
      <c r="U15" s="69">
        <v>7259</v>
      </c>
      <c r="V15" s="70">
        <v>1</v>
      </c>
      <c r="W15" s="69">
        <v>1</v>
      </c>
      <c r="X15" s="70">
        <f t="shared" si="7"/>
        <v>28.79</v>
      </c>
      <c r="Y15" s="77"/>
      <c r="Z15" s="77"/>
      <c r="AA15" s="77"/>
      <c r="AB15" s="77"/>
      <c r="AC15" s="77"/>
      <c r="AD15" s="17">
        <v>0.4556</v>
      </c>
      <c r="AE15" s="19">
        <f t="shared" si="8"/>
        <v>0</v>
      </c>
      <c r="AF15" s="77">
        <f t="shared" si="9"/>
        <v>0</v>
      </c>
      <c r="AG15" s="77"/>
      <c r="AH15" s="77"/>
      <c r="AI15" s="77"/>
      <c r="AJ15" s="56">
        <f t="shared" si="10"/>
        <v>28.79</v>
      </c>
      <c r="AK15" s="69"/>
      <c r="AL15" s="69"/>
      <c r="AM15" s="95" t="s">
        <v>75</v>
      </c>
      <c r="AN15" s="95" t="s">
        <v>75</v>
      </c>
      <c r="AO15" s="94"/>
      <c r="AP15" s="95"/>
      <c r="AQ15" s="95"/>
      <c r="AR15" s="94">
        <f t="shared" si="11"/>
        <v>0</v>
      </c>
      <c r="AS15" s="97">
        <f t="shared" si="12"/>
        <v>28.79</v>
      </c>
      <c r="AT15" s="2">
        <f t="shared" si="13"/>
        <v>28.79</v>
      </c>
      <c r="AU15" s="2">
        <f t="shared" si="14"/>
        <v>28.79</v>
      </c>
      <c r="AV15" s="2">
        <f t="shared" si="15"/>
        <v>0</v>
      </c>
    </row>
    <row r="16" s="2" customFormat="1" ht="46" spans="1:48">
      <c r="A16" s="29">
        <v>12</v>
      </c>
      <c r="B16" s="27"/>
      <c r="C16" s="26" t="s">
        <v>101</v>
      </c>
      <c r="D16" s="27" t="s">
        <v>102</v>
      </c>
      <c r="E16" s="46" t="s">
        <v>103</v>
      </c>
      <c r="F16" s="45">
        <f>'[1]2021年度园区有效投入-技术改造'!$I13</f>
        <v>29047.06</v>
      </c>
      <c r="G16" s="26" t="s">
        <v>62</v>
      </c>
      <c r="H16" s="27">
        <v>0.8</v>
      </c>
      <c r="I16" s="57">
        <f t="shared" si="0"/>
        <v>100</v>
      </c>
      <c r="J16" s="57">
        <f t="shared" si="1"/>
        <v>100</v>
      </c>
      <c r="K16" s="58">
        <v>187158.76</v>
      </c>
      <c r="L16" s="59">
        <f t="shared" si="2"/>
        <v>0.155200109254838</v>
      </c>
      <c r="M16" s="57">
        <f t="shared" si="3"/>
        <v>90.23</v>
      </c>
      <c r="N16" s="56">
        <f t="shared" si="4"/>
        <v>90.23</v>
      </c>
      <c r="O16" s="26" t="s">
        <v>63</v>
      </c>
      <c r="P16" s="63">
        <v>20</v>
      </c>
      <c r="Q16" s="63" t="s">
        <v>97</v>
      </c>
      <c r="R16" s="56">
        <v>6</v>
      </c>
      <c r="S16" s="57">
        <v>1</v>
      </c>
      <c r="T16" s="56" t="str">
        <f t="shared" si="6"/>
        <v>是</v>
      </c>
      <c r="U16" s="69">
        <v>26693</v>
      </c>
      <c r="V16" s="70">
        <v>1</v>
      </c>
      <c r="W16" s="69">
        <v>1</v>
      </c>
      <c r="X16" s="70">
        <f t="shared" si="7"/>
        <v>1000</v>
      </c>
      <c r="Y16" s="77" t="e">
        <f>VLOOKUP(C16,#REF!,9,FALSE)</f>
        <v>#REF!</v>
      </c>
      <c r="Z16" s="77" t="e">
        <f>VLOOKUP($C16,#REF!,3,FALSE)</f>
        <v>#REF!</v>
      </c>
      <c r="AA16" s="78" t="e">
        <f>VLOOKUP($C16,#REF!,4,FALSE)*0.8</f>
        <v>#REF!</v>
      </c>
      <c r="AB16" s="78" t="e">
        <f>VLOOKUP($C16,#REF!,5,FALSE)</f>
        <v>#REF!</v>
      </c>
      <c r="AC16" s="86" t="e">
        <f>VLOOKUP($C16,#REF!,6,FALSE)</f>
        <v>#REF!</v>
      </c>
      <c r="AD16" s="17">
        <v>0.4556</v>
      </c>
      <c r="AE16" s="19">
        <v>1000</v>
      </c>
      <c r="AF16" s="77">
        <f t="shared" si="9"/>
        <v>455.6</v>
      </c>
      <c r="AG16" s="77"/>
      <c r="AH16" s="77"/>
      <c r="AI16" s="77"/>
      <c r="AJ16" s="56">
        <f t="shared" si="10"/>
        <v>1000</v>
      </c>
      <c r="AK16" s="69"/>
      <c r="AL16" s="69"/>
      <c r="AM16" s="95" t="s">
        <v>75</v>
      </c>
      <c r="AN16" s="95" t="s">
        <v>75</v>
      </c>
      <c r="AO16" s="94"/>
      <c r="AP16" s="95"/>
      <c r="AQ16" s="95"/>
      <c r="AR16" s="94">
        <f t="shared" si="11"/>
        <v>0</v>
      </c>
      <c r="AS16" s="98">
        <f>IF(IF(AR16&gt;=AJ16,0,X16+AF16+AI16-AR16)&gt;=1000,1000,X16+AF16+AI16-AR16)</f>
        <v>1000</v>
      </c>
      <c r="AT16" s="2">
        <f t="shared" si="13"/>
        <v>999999</v>
      </c>
      <c r="AU16" s="2">
        <f t="shared" si="14"/>
        <v>1000</v>
      </c>
      <c r="AV16" s="2">
        <f t="shared" si="15"/>
        <v>0</v>
      </c>
    </row>
    <row r="17" s="2" customFormat="1" ht="31" spans="1:48">
      <c r="A17" s="29">
        <v>13</v>
      </c>
      <c r="B17" s="27"/>
      <c r="C17" s="26" t="s">
        <v>104</v>
      </c>
      <c r="D17" s="27" t="s">
        <v>105</v>
      </c>
      <c r="E17" s="46" t="s">
        <v>106</v>
      </c>
      <c r="F17" s="45">
        <f>'[1]2021年度园区有效投入-技术改造'!$I14</f>
        <v>889.03</v>
      </c>
      <c r="G17" s="26" t="s">
        <v>86</v>
      </c>
      <c r="H17" s="27">
        <v>0.7</v>
      </c>
      <c r="I17" s="57">
        <f t="shared" si="0"/>
        <v>90.24</v>
      </c>
      <c r="J17" s="57">
        <f t="shared" si="1"/>
        <v>90.24</v>
      </c>
      <c r="K17" s="58">
        <v>889.03</v>
      </c>
      <c r="L17" s="59">
        <f t="shared" si="2"/>
        <v>1</v>
      </c>
      <c r="M17" s="57">
        <f t="shared" si="3"/>
        <v>91.48</v>
      </c>
      <c r="N17" s="56">
        <f t="shared" si="4"/>
        <v>91.48</v>
      </c>
      <c r="O17" s="26" t="s">
        <v>69</v>
      </c>
      <c r="P17" s="63" t="s">
        <v>70</v>
      </c>
      <c r="Q17" s="63" t="s">
        <v>70</v>
      </c>
      <c r="R17" s="56"/>
      <c r="S17" s="57">
        <f t="shared" si="5"/>
        <v>0.9086</v>
      </c>
      <c r="T17" s="56" t="str">
        <f t="shared" si="6"/>
        <v>是</v>
      </c>
      <c r="U17" s="69" t="s">
        <v>79</v>
      </c>
      <c r="V17" s="70">
        <v>0.8</v>
      </c>
      <c r="W17" s="69">
        <v>1</v>
      </c>
      <c r="X17" s="70">
        <f t="shared" si="7"/>
        <v>61.65</v>
      </c>
      <c r="Y17" s="77"/>
      <c r="Z17" s="77"/>
      <c r="AA17" s="77"/>
      <c r="AB17" s="77"/>
      <c r="AC17" s="77"/>
      <c r="AD17" s="17">
        <v>0.4556</v>
      </c>
      <c r="AE17" s="19">
        <f t="shared" ref="AE17:AE80" si="16">Y17*0.05*AC17</f>
        <v>0</v>
      </c>
      <c r="AF17" s="77">
        <f t="shared" si="9"/>
        <v>0</v>
      </c>
      <c r="AG17" s="77"/>
      <c r="AH17" s="77"/>
      <c r="AI17" s="77"/>
      <c r="AJ17" s="56">
        <f t="shared" si="10"/>
        <v>61.65</v>
      </c>
      <c r="AK17" s="69"/>
      <c r="AL17" s="69"/>
      <c r="AM17" s="95" t="s">
        <v>75</v>
      </c>
      <c r="AN17" s="95" t="s">
        <v>75</v>
      </c>
      <c r="AO17" s="94"/>
      <c r="AP17" s="95"/>
      <c r="AQ17" s="95"/>
      <c r="AR17" s="94">
        <f t="shared" si="11"/>
        <v>0</v>
      </c>
      <c r="AS17" s="97">
        <f t="shared" ref="AS17:AS80" si="17">IF(AR17&gt;=AJ17,0,X17+AF17+AI17-AR17)</f>
        <v>61.65</v>
      </c>
      <c r="AT17" s="2">
        <f t="shared" si="13"/>
        <v>61.65</v>
      </c>
      <c r="AU17" s="2">
        <f t="shared" si="14"/>
        <v>61.65</v>
      </c>
      <c r="AV17" s="2">
        <f t="shared" si="15"/>
        <v>0</v>
      </c>
    </row>
    <row r="18" s="2" customFormat="1" ht="31" spans="1:48">
      <c r="A18" s="29">
        <v>14</v>
      </c>
      <c r="B18" s="27"/>
      <c r="C18" s="26" t="s">
        <v>107</v>
      </c>
      <c r="D18" s="27" t="s">
        <v>108</v>
      </c>
      <c r="E18" s="46" t="s">
        <v>109</v>
      </c>
      <c r="F18" s="45">
        <f>'[1]2021年度园区有效投入-技术改造'!$I15</f>
        <v>287.89</v>
      </c>
      <c r="G18" s="26" t="s">
        <v>62</v>
      </c>
      <c r="H18" s="27">
        <v>0.8</v>
      </c>
      <c r="I18" s="57">
        <f t="shared" si="0"/>
        <v>90.03</v>
      </c>
      <c r="J18" s="57">
        <f t="shared" si="1"/>
        <v>90.03</v>
      </c>
      <c r="K18" s="58">
        <v>13511.24</v>
      </c>
      <c r="L18" s="59">
        <f t="shared" si="2"/>
        <v>0.0213074447645072</v>
      </c>
      <c r="M18" s="57">
        <f t="shared" si="3"/>
        <v>90.03</v>
      </c>
      <c r="N18" s="56">
        <f t="shared" si="4"/>
        <v>90.03</v>
      </c>
      <c r="O18" s="26" t="s">
        <v>69</v>
      </c>
      <c r="P18" s="63" t="s">
        <v>70</v>
      </c>
      <c r="Q18" s="63" t="s">
        <v>70</v>
      </c>
      <c r="R18" s="56"/>
      <c r="S18" s="57">
        <f t="shared" si="5"/>
        <v>0.9003</v>
      </c>
      <c r="T18" s="56" t="str">
        <f t="shared" si="6"/>
        <v>否</v>
      </c>
      <c r="U18" s="69" t="s">
        <v>79</v>
      </c>
      <c r="V18" s="70">
        <v>1</v>
      </c>
      <c r="W18" s="69">
        <v>1</v>
      </c>
      <c r="X18" s="70">
        <f t="shared" si="7"/>
        <v>25.34</v>
      </c>
      <c r="Y18" s="77"/>
      <c r="Z18" s="77"/>
      <c r="AA18" s="77"/>
      <c r="AB18" s="77"/>
      <c r="AC18" s="77"/>
      <c r="AD18" s="17">
        <v>0.4556</v>
      </c>
      <c r="AE18" s="19">
        <f t="shared" si="16"/>
        <v>0</v>
      </c>
      <c r="AF18" s="77">
        <f t="shared" si="9"/>
        <v>0</v>
      </c>
      <c r="AG18" s="77"/>
      <c r="AH18" s="77"/>
      <c r="AI18" s="77"/>
      <c r="AJ18" s="56">
        <f t="shared" si="10"/>
        <v>25.34</v>
      </c>
      <c r="AK18" s="69"/>
      <c r="AL18" s="69"/>
      <c r="AM18" s="95" t="s">
        <v>75</v>
      </c>
      <c r="AN18" s="95">
        <v>6</v>
      </c>
      <c r="AO18" s="94"/>
      <c r="AP18" s="95"/>
      <c r="AQ18" s="95"/>
      <c r="AR18" s="94">
        <f t="shared" si="11"/>
        <v>6</v>
      </c>
      <c r="AS18" s="97">
        <f t="shared" si="17"/>
        <v>19.34</v>
      </c>
      <c r="AT18" s="2">
        <f t="shared" si="13"/>
        <v>25.34</v>
      </c>
      <c r="AU18" s="2">
        <f t="shared" si="14"/>
        <v>19.34</v>
      </c>
      <c r="AV18" s="2">
        <f t="shared" si="15"/>
        <v>0</v>
      </c>
    </row>
    <row r="19" s="2" customFormat="1" ht="46" spans="1:48">
      <c r="A19" s="29">
        <v>16</v>
      </c>
      <c r="B19" s="27"/>
      <c r="C19" s="26" t="s">
        <v>110</v>
      </c>
      <c r="D19" s="27" t="s">
        <v>111</v>
      </c>
      <c r="E19" s="46" t="s">
        <v>112</v>
      </c>
      <c r="F19" s="45">
        <f>'[1]2021年度园区有效投入-技术改造'!$I17</f>
        <v>1053.16</v>
      </c>
      <c r="G19" s="26" t="s">
        <v>62</v>
      </c>
      <c r="H19" s="27">
        <v>0.8</v>
      </c>
      <c r="I19" s="57">
        <f t="shared" si="0"/>
        <v>90.29</v>
      </c>
      <c r="J19" s="57">
        <f t="shared" si="1"/>
        <v>90.29</v>
      </c>
      <c r="K19" s="58">
        <v>9362.39</v>
      </c>
      <c r="L19" s="59">
        <f t="shared" si="2"/>
        <v>0.11248837102492</v>
      </c>
      <c r="M19" s="57">
        <f t="shared" si="3"/>
        <v>90.16</v>
      </c>
      <c r="N19" s="56">
        <f t="shared" si="4"/>
        <v>90.16</v>
      </c>
      <c r="O19" s="26" t="s">
        <v>63</v>
      </c>
      <c r="P19" s="63">
        <v>3</v>
      </c>
      <c r="Q19" s="63" t="s">
        <v>97</v>
      </c>
      <c r="R19" s="56"/>
      <c r="S19" s="57">
        <f t="shared" si="5"/>
        <v>0.9023</v>
      </c>
      <c r="T19" s="56" t="str">
        <f t="shared" si="6"/>
        <v>是</v>
      </c>
      <c r="U19" s="69">
        <v>4694</v>
      </c>
      <c r="V19" s="70">
        <v>1</v>
      </c>
      <c r="W19" s="69">
        <v>1</v>
      </c>
      <c r="X19" s="70">
        <f t="shared" si="7"/>
        <v>92.87</v>
      </c>
      <c r="Y19" s="77"/>
      <c r="Z19" s="77"/>
      <c r="AA19" s="77"/>
      <c r="AB19" s="77"/>
      <c r="AC19" s="77"/>
      <c r="AD19" s="17">
        <v>0.4556</v>
      </c>
      <c r="AE19" s="19">
        <f t="shared" si="16"/>
        <v>0</v>
      </c>
      <c r="AF19" s="77">
        <f t="shared" si="9"/>
        <v>0</v>
      </c>
      <c r="AG19" s="77"/>
      <c r="AH19" s="77"/>
      <c r="AI19" s="77"/>
      <c r="AJ19" s="56">
        <f t="shared" si="10"/>
        <v>92.87</v>
      </c>
      <c r="AK19" s="69"/>
      <c r="AL19" s="69"/>
      <c r="AM19" s="95" t="s">
        <v>75</v>
      </c>
      <c r="AN19" s="95" t="s">
        <v>75</v>
      </c>
      <c r="AO19" s="94"/>
      <c r="AP19" s="95"/>
      <c r="AQ19" s="95"/>
      <c r="AR19" s="94">
        <f t="shared" si="11"/>
        <v>0</v>
      </c>
      <c r="AS19" s="97">
        <f t="shared" si="17"/>
        <v>92.87</v>
      </c>
      <c r="AT19" s="2">
        <f t="shared" si="13"/>
        <v>92.87</v>
      </c>
      <c r="AU19" s="2">
        <f t="shared" si="14"/>
        <v>92.87</v>
      </c>
      <c r="AV19" s="2">
        <f t="shared" si="15"/>
        <v>0</v>
      </c>
    </row>
    <row r="20" s="2" customFormat="1" ht="46" spans="1:48">
      <c r="A20" s="29">
        <v>17</v>
      </c>
      <c r="B20" s="27"/>
      <c r="C20" s="26" t="s">
        <v>113</v>
      </c>
      <c r="D20" s="27" t="s">
        <v>114</v>
      </c>
      <c r="E20" s="46" t="s">
        <v>115</v>
      </c>
      <c r="F20" s="45">
        <f>'[1]2021年度园区有效投入-技术改造'!$I18</f>
        <v>330.31</v>
      </c>
      <c r="G20" s="26" t="s">
        <v>62</v>
      </c>
      <c r="H20" s="27">
        <v>0.8</v>
      </c>
      <c r="I20" s="57">
        <f t="shared" si="0"/>
        <v>90.04</v>
      </c>
      <c r="J20" s="57">
        <f t="shared" si="1"/>
        <v>90.04</v>
      </c>
      <c r="K20" s="58">
        <v>3908.91</v>
      </c>
      <c r="L20" s="59">
        <f t="shared" si="2"/>
        <v>0.0845018176422583</v>
      </c>
      <c r="M20" s="57">
        <f t="shared" si="3"/>
        <v>90.12</v>
      </c>
      <c r="N20" s="56">
        <f t="shared" si="4"/>
        <v>90.12</v>
      </c>
      <c r="O20" s="26" t="s">
        <v>63</v>
      </c>
      <c r="P20" s="63">
        <v>6.5</v>
      </c>
      <c r="Q20" s="63" t="s">
        <v>64</v>
      </c>
      <c r="R20" s="56">
        <v>4</v>
      </c>
      <c r="S20" s="57">
        <f t="shared" si="5"/>
        <v>0.9408</v>
      </c>
      <c r="T20" s="56" t="str">
        <f t="shared" si="6"/>
        <v>否</v>
      </c>
      <c r="U20" s="69">
        <v>7027</v>
      </c>
      <c r="V20" s="70">
        <v>1</v>
      </c>
      <c r="W20" s="69">
        <v>1</v>
      </c>
      <c r="X20" s="70">
        <f t="shared" si="7"/>
        <v>30.15</v>
      </c>
      <c r="Y20" s="77"/>
      <c r="Z20" s="77"/>
      <c r="AA20" s="77"/>
      <c r="AB20" s="77"/>
      <c r="AC20" s="77"/>
      <c r="AD20" s="17">
        <v>0.4556</v>
      </c>
      <c r="AE20" s="19">
        <f t="shared" si="16"/>
        <v>0</v>
      </c>
      <c r="AF20" s="77">
        <f t="shared" si="9"/>
        <v>0</v>
      </c>
      <c r="AG20" s="77"/>
      <c r="AH20" s="77"/>
      <c r="AI20" s="77"/>
      <c r="AJ20" s="56">
        <f t="shared" si="10"/>
        <v>30.15</v>
      </c>
      <c r="AK20" s="69"/>
      <c r="AL20" s="69"/>
      <c r="AM20" s="95" t="s">
        <v>75</v>
      </c>
      <c r="AN20" s="95" t="s">
        <v>75</v>
      </c>
      <c r="AO20" s="94"/>
      <c r="AP20" s="95"/>
      <c r="AQ20" s="95"/>
      <c r="AR20" s="94">
        <f t="shared" si="11"/>
        <v>0</v>
      </c>
      <c r="AS20" s="97">
        <f t="shared" si="17"/>
        <v>30.15</v>
      </c>
      <c r="AT20" s="2">
        <f t="shared" si="13"/>
        <v>30.15</v>
      </c>
      <c r="AU20" s="2">
        <f t="shared" si="14"/>
        <v>30.15</v>
      </c>
      <c r="AV20" s="2">
        <f t="shared" si="15"/>
        <v>0</v>
      </c>
    </row>
    <row r="21" s="2" customFormat="1" ht="46" spans="1:48">
      <c r="A21" s="29">
        <v>18</v>
      </c>
      <c r="B21" s="27"/>
      <c r="C21" s="26" t="s">
        <v>116</v>
      </c>
      <c r="D21" s="27" t="s">
        <v>117</v>
      </c>
      <c r="E21" s="46" t="s">
        <v>118</v>
      </c>
      <c r="F21" s="45">
        <f>'[1]2021年度园区有效投入-技术改造'!$I19</f>
        <v>1258.22</v>
      </c>
      <c r="G21" s="26" t="s">
        <v>86</v>
      </c>
      <c r="H21" s="27">
        <v>0.7</v>
      </c>
      <c r="I21" s="57">
        <f t="shared" si="0"/>
        <v>90.37</v>
      </c>
      <c r="J21" s="57">
        <f t="shared" si="1"/>
        <v>90.37</v>
      </c>
      <c r="K21" s="58">
        <v>5535.25</v>
      </c>
      <c r="L21" s="59">
        <f t="shared" si="2"/>
        <v>0.227310419583578</v>
      </c>
      <c r="M21" s="57">
        <f t="shared" si="3"/>
        <v>90.34</v>
      </c>
      <c r="N21" s="56">
        <f t="shared" si="4"/>
        <v>90.34</v>
      </c>
      <c r="O21" s="26" t="s">
        <v>69</v>
      </c>
      <c r="P21" s="63" t="s">
        <v>70</v>
      </c>
      <c r="Q21" s="63" t="s">
        <v>70</v>
      </c>
      <c r="R21" s="56"/>
      <c r="S21" s="57">
        <f t="shared" si="5"/>
        <v>0.9036</v>
      </c>
      <c r="T21" s="56" t="str">
        <f t="shared" si="6"/>
        <v>是</v>
      </c>
      <c r="U21" s="69" t="s">
        <v>79</v>
      </c>
      <c r="V21" s="70">
        <v>0.8</v>
      </c>
      <c r="W21" s="69">
        <v>1</v>
      </c>
      <c r="X21" s="70">
        <f t="shared" si="7"/>
        <v>86.86</v>
      </c>
      <c r="Y21" s="77" t="e">
        <f>VLOOKUP(C21,#REF!,9,FALSE)</f>
        <v>#REF!</v>
      </c>
      <c r="Z21" s="77" t="e">
        <f>VLOOKUP($C21,#REF!,3,FALSE)</f>
        <v>#REF!</v>
      </c>
      <c r="AA21" s="78" t="e">
        <f>VLOOKUP($C21,#REF!,4,FALSE)*0.8</f>
        <v>#REF!</v>
      </c>
      <c r="AB21" s="78" t="e">
        <f>VLOOKUP($C21,#REF!,5,FALSE)</f>
        <v>#REF!</v>
      </c>
      <c r="AC21" s="86" t="e">
        <f>VLOOKUP($C21,#REF!,6,FALSE)</f>
        <v>#REF!</v>
      </c>
      <c r="AD21" s="17">
        <v>0.4556</v>
      </c>
      <c r="AE21" s="19" t="e">
        <f t="shared" si="16"/>
        <v>#REF!</v>
      </c>
      <c r="AF21" s="77" t="e">
        <f t="shared" si="9"/>
        <v>#REF!</v>
      </c>
      <c r="AG21" s="77"/>
      <c r="AH21" s="77"/>
      <c r="AI21" s="77"/>
      <c r="AJ21" s="56" t="e">
        <f t="shared" si="10"/>
        <v>#REF!</v>
      </c>
      <c r="AK21" s="69"/>
      <c r="AL21" s="69"/>
      <c r="AM21" s="95" t="s">
        <v>75</v>
      </c>
      <c r="AN21" s="95" t="s">
        <v>75</v>
      </c>
      <c r="AO21" s="94"/>
      <c r="AP21" s="95"/>
      <c r="AQ21" s="95"/>
      <c r="AR21" s="94">
        <f t="shared" si="11"/>
        <v>0</v>
      </c>
      <c r="AS21" s="97" t="e">
        <f t="shared" si="17"/>
        <v>#REF!</v>
      </c>
      <c r="AT21" s="2" t="e">
        <f t="shared" si="13"/>
        <v>#REF!</v>
      </c>
      <c r="AU21" s="2" t="e">
        <f t="shared" si="14"/>
        <v>#REF!</v>
      </c>
      <c r="AV21" s="2" t="e">
        <f t="shared" si="15"/>
        <v>#REF!</v>
      </c>
    </row>
    <row r="22" s="2" customFormat="1" ht="46" spans="1:48">
      <c r="A22" s="29">
        <v>19</v>
      </c>
      <c r="B22" s="27"/>
      <c r="C22" s="26" t="s">
        <v>119</v>
      </c>
      <c r="D22" s="27" t="s">
        <v>120</v>
      </c>
      <c r="E22" s="46" t="s">
        <v>121</v>
      </c>
      <c r="F22" s="45">
        <f>'[1]2021年度园区有效投入-技术改造'!$I20</f>
        <v>2374.1</v>
      </c>
      <c r="G22" s="26" t="s">
        <v>62</v>
      </c>
      <c r="H22" s="27">
        <v>0.8</v>
      </c>
      <c r="I22" s="57">
        <f t="shared" si="0"/>
        <v>90.75</v>
      </c>
      <c r="J22" s="57">
        <f t="shared" si="1"/>
        <v>90.75</v>
      </c>
      <c r="K22" s="58">
        <v>352.68</v>
      </c>
      <c r="L22" s="59">
        <f t="shared" si="2"/>
        <v>6.73159804922309</v>
      </c>
      <c r="M22" s="57">
        <f t="shared" si="3"/>
        <v>100</v>
      </c>
      <c r="N22" s="56">
        <f t="shared" si="4"/>
        <v>100</v>
      </c>
      <c r="O22" s="26" t="s">
        <v>69</v>
      </c>
      <c r="P22" s="63" t="s">
        <v>70</v>
      </c>
      <c r="Q22" s="63" t="s">
        <v>70</v>
      </c>
      <c r="R22" s="56"/>
      <c r="S22" s="57">
        <f t="shared" si="5"/>
        <v>0.9538</v>
      </c>
      <c r="T22" s="56" t="str">
        <f t="shared" si="6"/>
        <v>是</v>
      </c>
      <c r="U22" s="69" t="s">
        <v>79</v>
      </c>
      <c r="V22" s="70">
        <v>0.8</v>
      </c>
      <c r="W22" s="69">
        <v>1</v>
      </c>
      <c r="X22" s="70">
        <f t="shared" si="7"/>
        <v>175.31</v>
      </c>
      <c r="Y22" s="77"/>
      <c r="Z22" s="77"/>
      <c r="AA22" s="77"/>
      <c r="AB22" s="77"/>
      <c r="AC22" s="77"/>
      <c r="AD22" s="17">
        <v>0.4556</v>
      </c>
      <c r="AE22" s="19">
        <f t="shared" si="16"/>
        <v>0</v>
      </c>
      <c r="AF22" s="77">
        <f t="shared" si="9"/>
        <v>0</v>
      </c>
      <c r="AG22" s="77"/>
      <c r="AH22" s="77"/>
      <c r="AI22" s="77"/>
      <c r="AJ22" s="56">
        <f t="shared" si="10"/>
        <v>175.31</v>
      </c>
      <c r="AK22" s="69"/>
      <c r="AL22" s="69"/>
      <c r="AM22" s="95" t="s">
        <v>75</v>
      </c>
      <c r="AN22" s="95" t="s">
        <v>75</v>
      </c>
      <c r="AO22" s="94"/>
      <c r="AP22" s="95"/>
      <c r="AQ22" s="95"/>
      <c r="AR22" s="94">
        <f t="shared" si="11"/>
        <v>0</v>
      </c>
      <c r="AS22" s="97">
        <f t="shared" si="17"/>
        <v>175.31</v>
      </c>
      <c r="AT22" s="2">
        <f t="shared" si="13"/>
        <v>175.31</v>
      </c>
      <c r="AU22" s="2">
        <f t="shared" si="14"/>
        <v>175.31</v>
      </c>
      <c r="AV22" s="2">
        <f t="shared" si="15"/>
        <v>0</v>
      </c>
    </row>
    <row r="23" s="2" customFormat="1" ht="31" spans="1:48">
      <c r="A23" s="29">
        <v>20</v>
      </c>
      <c r="B23" s="27"/>
      <c r="C23" s="26" t="s">
        <v>122</v>
      </c>
      <c r="D23" s="27" t="s">
        <v>123</v>
      </c>
      <c r="E23" s="46" t="s">
        <v>124</v>
      </c>
      <c r="F23" s="45">
        <f>'[1]2021年度园区有效投入-技术改造'!$I21</f>
        <v>1245.83</v>
      </c>
      <c r="G23" s="26" t="s">
        <v>86</v>
      </c>
      <c r="H23" s="27">
        <v>0.7</v>
      </c>
      <c r="I23" s="57">
        <f t="shared" si="0"/>
        <v>90.36</v>
      </c>
      <c r="J23" s="57">
        <f t="shared" si="1"/>
        <v>90.36</v>
      </c>
      <c r="K23" s="58">
        <v>105101.49</v>
      </c>
      <c r="L23" s="59">
        <f t="shared" si="2"/>
        <v>0.0118535902773595</v>
      </c>
      <c r="M23" s="57">
        <f t="shared" si="3"/>
        <v>90.01</v>
      </c>
      <c r="N23" s="56">
        <f t="shared" si="4"/>
        <v>90.01</v>
      </c>
      <c r="O23" s="26" t="s">
        <v>69</v>
      </c>
      <c r="P23" s="63" t="s">
        <v>70</v>
      </c>
      <c r="Q23" s="63" t="s">
        <v>70</v>
      </c>
      <c r="R23" s="56"/>
      <c r="S23" s="57">
        <f t="shared" si="5"/>
        <v>0.9019</v>
      </c>
      <c r="T23" s="56" t="str">
        <f t="shared" si="6"/>
        <v>是</v>
      </c>
      <c r="U23" s="69" t="s">
        <v>79</v>
      </c>
      <c r="V23" s="70">
        <v>0.8</v>
      </c>
      <c r="W23" s="69">
        <v>1</v>
      </c>
      <c r="X23" s="70">
        <f t="shared" si="7"/>
        <v>85.86</v>
      </c>
      <c r="Y23" s="77"/>
      <c r="Z23" s="77"/>
      <c r="AA23" s="77"/>
      <c r="AB23" s="77"/>
      <c r="AC23" s="77"/>
      <c r="AD23" s="17">
        <v>0.4556</v>
      </c>
      <c r="AE23" s="19">
        <f t="shared" si="16"/>
        <v>0</v>
      </c>
      <c r="AF23" s="77">
        <f t="shared" si="9"/>
        <v>0</v>
      </c>
      <c r="AG23" s="77"/>
      <c r="AH23" s="77"/>
      <c r="AI23" s="77"/>
      <c r="AJ23" s="56">
        <f t="shared" si="10"/>
        <v>85.86</v>
      </c>
      <c r="AK23" s="69"/>
      <c r="AL23" s="69"/>
      <c r="AM23" s="95" t="s">
        <v>75</v>
      </c>
      <c r="AN23" s="95">
        <v>7</v>
      </c>
      <c r="AO23" s="94"/>
      <c r="AP23" s="95"/>
      <c r="AQ23" s="95"/>
      <c r="AR23" s="94">
        <f t="shared" si="11"/>
        <v>7</v>
      </c>
      <c r="AS23" s="97">
        <f t="shared" si="17"/>
        <v>78.86</v>
      </c>
      <c r="AT23" s="2">
        <f t="shared" si="13"/>
        <v>85.86</v>
      </c>
      <c r="AU23" s="2">
        <f t="shared" si="14"/>
        <v>78.86</v>
      </c>
      <c r="AV23" s="2">
        <f t="shared" si="15"/>
        <v>0</v>
      </c>
    </row>
    <row r="24" s="2" customFormat="1" ht="46" spans="1:48">
      <c r="A24" s="29">
        <v>21</v>
      </c>
      <c r="B24" s="27"/>
      <c r="C24" s="26" t="s">
        <v>125</v>
      </c>
      <c r="D24" s="27" t="s">
        <v>126</v>
      </c>
      <c r="E24" s="46" t="s">
        <v>127</v>
      </c>
      <c r="F24" s="45">
        <f>'[1]2021年度园区有效投入-技术改造'!$I22</f>
        <v>388.09</v>
      </c>
      <c r="G24" s="26" t="s">
        <v>62</v>
      </c>
      <c r="H24" s="27">
        <v>0.8</v>
      </c>
      <c r="I24" s="57">
        <f t="shared" si="0"/>
        <v>90.06</v>
      </c>
      <c r="J24" s="57">
        <f t="shared" si="1"/>
        <v>90.06</v>
      </c>
      <c r="K24" s="58">
        <v>3899.75</v>
      </c>
      <c r="L24" s="59">
        <f t="shared" si="2"/>
        <v>0.0995166356817745</v>
      </c>
      <c r="M24" s="57">
        <f t="shared" si="3"/>
        <v>90.15</v>
      </c>
      <c r="N24" s="56">
        <f t="shared" si="4"/>
        <v>90.15</v>
      </c>
      <c r="O24" s="26" t="s">
        <v>69</v>
      </c>
      <c r="P24" s="63" t="s">
        <v>70</v>
      </c>
      <c r="Q24" s="63" t="s">
        <v>70</v>
      </c>
      <c r="R24" s="56"/>
      <c r="S24" s="57">
        <f t="shared" si="5"/>
        <v>0.9011</v>
      </c>
      <c r="T24" s="56" t="str">
        <f t="shared" si="6"/>
        <v>否</v>
      </c>
      <c r="U24" s="69" t="s">
        <v>79</v>
      </c>
      <c r="V24" s="70">
        <v>1</v>
      </c>
      <c r="W24" s="69">
        <v>1</v>
      </c>
      <c r="X24" s="70">
        <f t="shared" si="7"/>
        <v>34.19</v>
      </c>
      <c r="Y24" s="77"/>
      <c r="Z24" s="77"/>
      <c r="AA24" s="77"/>
      <c r="AB24" s="77"/>
      <c r="AC24" s="77"/>
      <c r="AD24" s="17">
        <v>0.4556</v>
      </c>
      <c r="AE24" s="19">
        <f t="shared" si="16"/>
        <v>0</v>
      </c>
      <c r="AF24" s="77">
        <f t="shared" si="9"/>
        <v>0</v>
      </c>
      <c r="AG24" s="77"/>
      <c r="AH24" s="77"/>
      <c r="AI24" s="77"/>
      <c r="AJ24" s="56">
        <f t="shared" si="10"/>
        <v>34.19</v>
      </c>
      <c r="AK24" s="69"/>
      <c r="AL24" s="69"/>
      <c r="AM24" s="95" t="s">
        <v>75</v>
      </c>
      <c r="AN24" s="95" t="s">
        <v>75</v>
      </c>
      <c r="AO24" s="94"/>
      <c r="AP24" s="95"/>
      <c r="AQ24" s="95"/>
      <c r="AR24" s="94">
        <f t="shared" si="11"/>
        <v>0</v>
      </c>
      <c r="AS24" s="97">
        <f t="shared" si="17"/>
        <v>34.19</v>
      </c>
      <c r="AT24" s="2">
        <f t="shared" si="13"/>
        <v>34.19</v>
      </c>
      <c r="AU24" s="2">
        <f t="shared" si="14"/>
        <v>34.19</v>
      </c>
      <c r="AV24" s="2">
        <f t="shared" si="15"/>
        <v>0</v>
      </c>
    </row>
    <row r="25" s="2" customFormat="1" ht="61" spans="1:48">
      <c r="A25" s="29">
        <v>22</v>
      </c>
      <c r="B25" s="27"/>
      <c r="C25" s="26" t="s">
        <v>128</v>
      </c>
      <c r="D25" s="27" t="s">
        <v>129</v>
      </c>
      <c r="E25" s="46" t="s">
        <v>130</v>
      </c>
      <c r="F25" s="45">
        <f>'[1]2021年度园区有效投入-技术改造'!$I23</f>
        <v>918.41</v>
      </c>
      <c r="G25" s="26" t="s">
        <v>86</v>
      </c>
      <c r="H25" s="27">
        <v>0.7</v>
      </c>
      <c r="I25" s="57">
        <f t="shared" si="0"/>
        <v>90.25</v>
      </c>
      <c r="J25" s="57">
        <f t="shared" si="1"/>
        <v>90.25</v>
      </c>
      <c r="K25" s="58">
        <v>5127.22</v>
      </c>
      <c r="L25" s="59">
        <f t="shared" si="2"/>
        <v>0.179124359789516</v>
      </c>
      <c r="M25" s="57">
        <f t="shared" si="3"/>
        <v>90.26</v>
      </c>
      <c r="N25" s="56">
        <f t="shared" si="4"/>
        <v>90.26</v>
      </c>
      <c r="O25" s="26" t="s">
        <v>69</v>
      </c>
      <c r="P25" s="63" t="s">
        <v>70</v>
      </c>
      <c r="Q25" s="63" t="s">
        <v>70</v>
      </c>
      <c r="R25" s="56"/>
      <c r="S25" s="57">
        <f t="shared" si="5"/>
        <v>0.9026</v>
      </c>
      <c r="T25" s="56" t="str">
        <f t="shared" si="6"/>
        <v>是</v>
      </c>
      <c r="U25" s="69" t="s">
        <v>79</v>
      </c>
      <c r="V25" s="70">
        <v>0.8</v>
      </c>
      <c r="W25" s="69">
        <v>1</v>
      </c>
      <c r="X25" s="70">
        <f t="shared" si="7"/>
        <v>63.34</v>
      </c>
      <c r="Y25" s="77" t="e">
        <f>VLOOKUP(C25,#REF!,9,FALSE)</f>
        <v>#REF!</v>
      </c>
      <c r="Z25" s="77" t="e">
        <f>VLOOKUP($C25,#REF!,3,FALSE)</f>
        <v>#REF!</v>
      </c>
      <c r="AA25" s="78" t="e">
        <f>VLOOKUP($C25,#REF!,4,FALSE)*0.8</f>
        <v>#REF!</v>
      </c>
      <c r="AB25" s="78" t="e">
        <f>VLOOKUP($C25,#REF!,5,FALSE)</f>
        <v>#REF!</v>
      </c>
      <c r="AC25" s="86" t="e">
        <f>VLOOKUP($C25,#REF!,6,FALSE)</f>
        <v>#REF!</v>
      </c>
      <c r="AD25" s="17">
        <v>0.4556</v>
      </c>
      <c r="AE25" s="19" t="e">
        <f t="shared" si="16"/>
        <v>#REF!</v>
      </c>
      <c r="AF25" s="77" t="e">
        <f t="shared" si="9"/>
        <v>#REF!</v>
      </c>
      <c r="AG25" s="77"/>
      <c r="AH25" s="77"/>
      <c r="AI25" s="77"/>
      <c r="AJ25" s="56" t="e">
        <f t="shared" si="10"/>
        <v>#REF!</v>
      </c>
      <c r="AK25" s="69"/>
      <c r="AL25" s="69"/>
      <c r="AM25" s="95" t="s">
        <v>75</v>
      </c>
      <c r="AN25" s="95" t="s">
        <v>75</v>
      </c>
      <c r="AO25" s="94"/>
      <c r="AP25" s="95"/>
      <c r="AQ25" s="95"/>
      <c r="AR25" s="94">
        <f t="shared" si="11"/>
        <v>0</v>
      </c>
      <c r="AS25" s="97" t="e">
        <f t="shared" si="17"/>
        <v>#REF!</v>
      </c>
      <c r="AT25" s="2" t="e">
        <f t="shared" si="13"/>
        <v>#REF!</v>
      </c>
      <c r="AU25" s="2" t="e">
        <f t="shared" si="14"/>
        <v>#REF!</v>
      </c>
      <c r="AV25" s="2" t="e">
        <f t="shared" si="15"/>
        <v>#REF!</v>
      </c>
    </row>
    <row r="26" s="2" customFormat="1" ht="61" spans="1:48">
      <c r="A26" s="29">
        <v>23</v>
      </c>
      <c r="B26" s="27"/>
      <c r="C26" s="26" t="s">
        <v>131</v>
      </c>
      <c r="D26" s="27" t="s">
        <v>132</v>
      </c>
      <c r="E26" s="46" t="s">
        <v>133</v>
      </c>
      <c r="F26" s="45">
        <f>'[1]2021年度园区有效投入-技术改造'!$I24</f>
        <v>3119.98</v>
      </c>
      <c r="G26" s="26" t="s">
        <v>62</v>
      </c>
      <c r="H26" s="27">
        <v>0.8</v>
      </c>
      <c r="I26" s="57">
        <f t="shared" si="0"/>
        <v>91.01</v>
      </c>
      <c r="J26" s="57">
        <f t="shared" si="1"/>
        <v>91.01</v>
      </c>
      <c r="K26" s="58">
        <v>21392.77</v>
      </c>
      <c r="L26" s="59">
        <f t="shared" si="2"/>
        <v>0.145842730978737</v>
      </c>
      <c r="M26" s="57">
        <f t="shared" si="3"/>
        <v>90.21</v>
      </c>
      <c r="N26" s="56">
        <f t="shared" si="4"/>
        <v>90.21</v>
      </c>
      <c r="O26" s="26" t="s">
        <v>69</v>
      </c>
      <c r="P26" s="63" t="s">
        <v>70</v>
      </c>
      <c r="Q26" s="63" t="s">
        <v>70</v>
      </c>
      <c r="R26" s="56"/>
      <c r="S26" s="57">
        <f t="shared" si="5"/>
        <v>0.9061</v>
      </c>
      <c r="T26" s="56" t="str">
        <f t="shared" si="6"/>
        <v>是</v>
      </c>
      <c r="U26" s="69">
        <v>8010</v>
      </c>
      <c r="V26" s="70">
        <v>1</v>
      </c>
      <c r="W26" s="69">
        <v>1</v>
      </c>
      <c r="X26" s="70">
        <f t="shared" si="7"/>
        <v>276.08</v>
      </c>
      <c r="Y26" s="77" t="e">
        <f>VLOOKUP(C26,#REF!,9,FALSE)</f>
        <v>#REF!</v>
      </c>
      <c r="Z26" s="77" t="e">
        <f>VLOOKUP($C26,#REF!,3,FALSE)</f>
        <v>#REF!</v>
      </c>
      <c r="AA26" s="78" t="e">
        <f>VLOOKUP($C26,#REF!,4,FALSE)*0.8</f>
        <v>#REF!</v>
      </c>
      <c r="AB26" s="78" t="e">
        <f>VLOOKUP($C26,#REF!,5,FALSE)</f>
        <v>#REF!</v>
      </c>
      <c r="AC26" s="86" t="e">
        <f>VLOOKUP($C26,#REF!,6,FALSE)</f>
        <v>#REF!</v>
      </c>
      <c r="AD26" s="17">
        <v>0.4556</v>
      </c>
      <c r="AE26" s="19" t="e">
        <f t="shared" si="16"/>
        <v>#REF!</v>
      </c>
      <c r="AF26" s="77" t="e">
        <f t="shared" si="9"/>
        <v>#REF!</v>
      </c>
      <c r="AG26" s="77"/>
      <c r="AH26" s="77"/>
      <c r="AI26" s="77"/>
      <c r="AJ26" s="56" t="e">
        <f t="shared" si="10"/>
        <v>#REF!</v>
      </c>
      <c r="AK26" s="69"/>
      <c r="AL26" s="69"/>
      <c r="AM26" s="95" t="s">
        <v>75</v>
      </c>
      <c r="AN26" s="95" t="s">
        <v>75</v>
      </c>
      <c r="AO26" s="94"/>
      <c r="AP26" s="95"/>
      <c r="AQ26" s="95"/>
      <c r="AR26" s="94">
        <f t="shared" si="11"/>
        <v>0</v>
      </c>
      <c r="AS26" s="97" t="e">
        <f t="shared" si="17"/>
        <v>#REF!</v>
      </c>
      <c r="AT26" s="2" t="e">
        <f t="shared" si="13"/>
        <v>#REF!</v>
      </c>
      <c r="AU26" s="2" t="e">
        <f t="shared" si="14"/>
        <v>#REF!</v>
      </c>
      <c r="AV26" s="2" t="e">
        <f t="shared" si="15"/>
        <v>#REF!</v>
      </c>
    </row>
    <row r="27" s="2" customFormat="1" ht="31" spans="1:48">
      <c r="A27" s="29">
        <v>24</v>
      </c>
      <c r="B27" s="27"/>
      <c r="C27" s="26" t="s">
        <v>134</v>
      </c>
      <c r="D27" s="27" t="s">
        <v>135</v>
      </c>
      <c r="E27" s="46" t="s">
        <v>136</v>
      </c>
      <c r="F27" s="45">
        <f>'[1]2021年度园区有效投入-技术改造'!$I25</f>
        <v>845.74</v>
      </c>
      <c r="G27" s="26" t="s">
        <v>86</v>
      </c>
      <c r="H27" s="27">
        <v>0.7</v>
      </c>
      <c r="I27" s="57">
        <f t="shared" si="0"/>
        <v>90.22</v>
      </c>
      <c r="J27" s="57">
        <f t="shared" si="1"/>
        <v>90.22</v>
      </c>
      <c r="K27" s="58">
        <v>50549.37</v>
      </c>
      <c r="L27" s="59">
        <f t="shared" si="2"/>
        <v>0.0167309701386981</v>
      </c>
      <c r="M27" s="57">
        <f t="shared" si="3"/>
        <v>90.02</v>
      </c>
      <c r="N27" s="56">
        <f t="shared" si="4"/>
        <v>90.02</v>
      </c>
      <c r="O27" s="26" t="s">
        <v>69</v>
      </c>
      <c r="P27" s="63" t="s">
        <v>70</v>
      </c>
      <c r="Q27" s="63" t="s">
        <v>70</v>
      </c>
      <c r="R27" s="56"/>
      <c r="S27" s="57">
        <f t="shared" si="5"/>
        <v>0.9012</v>
      </c>
      <c r="T27" s="56" t="str">
        <f t="shared" si="6"/>
        <v>是</v>
      </c>
      <c r="U27" s="69" t="s">
        <v>79</v>
      </c>
      <c r="V27" s="70">
        <v>0.8</v>
      </c>
      <c r="W27" s="69">
        <v>1</v>
      </c>
      <c r="X27" s="70">
        <f t="shared" si="7"/>
        <v>58.25</v>
      </c>
      <c r="Y27" s="77"/>
      <c r="Z27" s="77"/>
      <c r="AA27" s="77"/>
      <c r="AB27" s="77"/>
      <c r="AC27" s="77"/>
      <c r="AD27" s="17">
        <v>0.4556</v>
      </c>
      <c r="AE27" s="19">
        <f t="shared" si="16"/>
        <v>0</v>
      </c>
      <c r="AF27" s="77">
        <f t="shared" si="9"/>
        <v>0</v>
      </c>
      <c r="AG27" s="77"/>
      <c r="AH27" s="77"/>
      <c r="AI27" s="77"/>
      <c r="AJ27" s="56">
        <f t="shared" si="10"/>
        <v>58.25</v>
      </c>
      <c r="AK27" s="69"/>
      <c r="AL27" s="69"/>
      <c r="AM27" s="95" t="s">
        <v>75</v>
      </c>
      <c r="AN27" s="95" t="s">
        <v>75</v>
      </c>
      <c r="AO27" s="94"/>
      <c r="AP27" s="95"/>
      <c r="AQ27" s="95"/>
      <c r="AR27" s="94">
        <f t="shared" si="11"/>
        <v>0</v>
      </c>
      <c r="AS27" s="97">
        <f t="shared" si="17"/>
        <v>58.25</v>
      </c>
      <c r="AT27" s="2">
        <f t="shared" si="13"/>
        <v>58.25</v>
      </c>
      <c r="AU27" s="2">
        <f t="shared" si="14"/>
        <v>58.25</v>
      </c>
      <c r="AV27" s="2">
        <f t="shared" si="15"/>
        <v>0</v>
      </c>
    </row>
    <row r="28" s="2" customFormat="1" ht="46" spans="1:48">
      <c r="A28" s="29">
        <v>25</v>
      </c>
      <c r="B28" s="27"/>
      <c r="C28" s="26" t="s">
        <v>137</v>
      </c>
      <c r="D28" s="27" t="s">
        <v>138</v>
      </c>
      <c r="E28" s="46" t="s">
        <v>139</v>
      </c>
      <c r="F28" s="45">
        <f>'[1]2021年度园区有效投入-技术改造'!$I26</f>
        <v>528.6</v>
      </c>
      <c r="G28" s="26" t="s">
        <v>86</v>
      </c>
      <c r="H28" s="27">
        <v>0.7</v>
      </c>
      <c r="I28" s="57">
        <f t="shared" si="0"/>
        <v>90.11</v>
      </c>
      <c r="J28" s="57">
        <f t="shared" si="1"/>
        <v>90.11</v>
      </c>
      <c r="K28" s="58">
        <v>5600</v>
      </c>
      <c r="L28" s="59">
        <f t="shared" si="2"/>
        <v>0.0943928571428572</v>
      </c>
      <c r="M28" s="57">
        <f t="shared" si="3"/>
        <v>90.14</v>
      </c>
      <c r="N28" s="56">
        <f t="shared" si="4"/>
        <v>90.14</v>
      </c>
      <c r="O28" s="26" t="s">
        <v>69</v>
      </c>
      <c r="P28" s="63" t="s">
        <v>70</v>
      </c>
      <c r="Q28" s="63" t="s">
        <v>70</v>
      </c>
      <c r="R28" s="56"/>
      <c r="S28" s="57">
        <f t="shared" si="5"/>
        <v>0.9013</v>
      </c>
      <c r="T28" s="56" t="str">
        <f t="shared" si="6"/>
        <v>是</v>
      </c>
      <c r="U28" s="69" t="s">
        <v>79</v>
      </c>
      <c r="V28" s="70">
        <v>0.8</v>
      </c>
      <c r="W28" s="69">
        <v>1</v>
      </c>
      <c r="X28" s="70">
        <f t="shared" si="7"/>
        <v>36.41</v>
      </c>
      <c r="Y28" s="77" t="e">
        <f>VLOOKUP(C28,#REF!,9,FALSE)</f>
        <v>#REF!</v>
      </c>
      <c r="Z28" s="77" t="e">
        <f>VLOOKUP($C28,#REF!,3,FALSE)</f>
        <v>#REF!</v>
      </c>
      <c r="AA28" s="78" t="e">
        <f>VLOOKUP($C28,#REF!,4,FALSE)*0.8</f>
        <v>#REF!</v>
      </c>
      <c r="AB28" s="78" t="e">
        <f>VLOOKUP($C28,#REF!,5,FALSE)</f>
        <v>#REF!</v>
      </c>
      <c r="AC28" s="86" t="e">
        <f>VLOOKUP($C28,#REF!,6,FALSE)</f>
        <v>#REF!</v>
      </c>
      <c r="AD28" s="17">
        <v>0.4556</v>
      </c>
      <c r="AE28" s="19" t="e">
        <f t="shared" si="16"/>
        <v>#REF!</v>
      </c>
      <c r="AF28" s="77" t="e">
        <f t="shared" si="9"/>
        <v>#REF!</v>
      </c>
      <c r="AG28" s="77"/>
      <c r="AH28" s="77"/>
      <c r="AI28" s="77"/>
      <c r="AJ28" s="56" t="e">
        <f t="shared" si="10"/>
        <v>#REF!</v>
      </c>
      <c r="AK28" s="69"/>
      <c r="AL28" s="69"/>
      <c r="AM28" s="95" t="s">
        <v>75</v>
      </c>
      <c r="AN28" s="95" t="s">
        <v>75</v>
      </c>
      <c r="AO28" s="94"/>
      <c r="AP28" s="95"/>
      <c r="AQ28" s="95"/>
      <c r="AR28" s="94">
        <f t="shared" si="11"/>
        <v>0</v>
      </c>
      <c r="AS28" s="97" t="e">
        <f t="shared" si="17"/>
        <v>#REF!</v>
      </c>
      <c r="AT28" s="2" t="e">
        <f t="shared" si="13"/>
        <v>#REF!</v>
      </c>
      <c r="AU28" s="2" t="e">
        <f t="shared" si="14"/>
        <v>#REF!</v>
      </c>
      <c r="AV28" s="2" t="e">
        <f t="shared" si="15"/>
        <v>#REF!</v>
      </c>
    </row>
    <row r="29" s="2" customFormat="1" ht="46" spans="1:48">
      <c r="A29" s="29">
        <v>26</v>
      </c>
      <c r="B29" s="27"/>
      <c r="C29" s="26" t="s">
        <v>140</v>
      </c>
      <c r="D29" s="27" t="s">
        <v>141</v>
      </c>
      <c r="E29" s="46" t="s">
        <v>142</v>
      </c>
      <c r="F29" s="45">
        <f>'[1]2021年度园区有效投入-技术改造'!$I27</f>
        <v>5639.92</v>
      </c>
      <c r="G29" s="26" t="s">
        <v>62</v>
      </c>
      <c r="H29" s="27">
        <v>0.8</v>
      </c>
      <c r="I29" s="57">
        <f t="shared" si="0"/>
        <v>91.88</v>
      </c>
      <c r="J29" s="57">
        <f t="shared" si="1"/>
        <v>91.88</v>
      </c>
      <c r="K29" s="58">
        <v>29710.29</v>
      </c>
      <c r="L29" s="59">
        <f t="shared" si="2"/>
        <v>0.189830526729965</v>
      </c>
      <c r="M29" s="57">
        <f t="shared" si="3"/>
        <v>90.28</v>
      </c>
      <c r="N29" s="56">
        <f t="shared" si="4"/>
        <v>90.28</v>
      </c>
      <c r="O29" s="26" t="s">
        <v>69</v>
      </c>
      <c r="P29" s="63" t="s">
        <v>70</v>
      </c>
      <c r="Q29" s="63" t="s">
        <v>70</v>
      </c>
      <c r="R29" s="56"/>
      <c r="S29" s="57">
        <f t="shared" si="5"/>
        <v>0.9108</v>
      </c>
      <c r="T29" s="56" t="str">
        <f t="shared" si="6"/>
        <v>是</v>
      </c>
      <c r="U29" s="69">
        <v>4282</v>
      </c>
      <c r="V29" s="70">
        <v>1</v>
      </c>
      <c r="W29" s="69">
        <v>1</v>
      </c>
      <c r="X29" s="70">
        <f t="shared" si="7"/>
        <v>501.19</v>
      </c>
      <c r="Y29" s="77" t="e">
        <f>VLOOKUP(C29,#REF!,9,FALSE)</f>
        <v>#REF!</v>
      </c>
      <c r="Z29" s="77" t="e">
        <f>VLOOKUP($C29,#REF!,3,FALSE)</f>
        <v>#REF!</v>
      </c>
      <c r="AA29" s="78" t="e">
        <f>VLOOKUP($C29,#REF!,4,FALSE)*0.8</f>
        <v>#REF!</v>
      </c>
      <c r="AB29" s="78" t="e">
        <f>VLOOKUP($C29,#REF!,5,FALSE)</f>
        <v>#REF!</v>
      </c>
      <c r="AC29" s="86" t="e">
        <f>VLOOKUP($C29,#REF!,6,FALSE)</f>
        <v>#REF!</v>
      </c>
      <c r="AD29" s="17">
        <v>0.4556</v>
      </c>
      <c r="AE29" s="19" t="e">
        <f t="shared" si="16"/>
        <v>#REF!</v>
      </c>
      <c r="AF29" s="77" t="e">
        <f t="shared" si="9"/>
        <v>#REF!</v>
      </c>
      <c r="AG29" s="77"/>
      <c r="AH29" s="77"/>
      <c r="AI29" s="77"/>
      <c r="AJ29" s="56" t="e">
        <f t="shared" si="10"/>
        <v>#REF!</v>
      </c>
      <c r="AK29" s="69"/>
      <c r="AL29" s="69"/>
      <c r="AM29" s="95">
        <v>444.6</v>
      </c>
      <c r="AN29" s="95" t="s">
        <v>75</v>
      </c>
      <c r="AO29" s="94"/>
      <c r="AP29" s="95"/>
      <c r="AQ29" s="95"/>
      <c r="AR29" s="94">
        <f t="shared" si="11"/>
        <v>444.6</v>
      </c>
      <c r="AS29" s="97" t="e">
        <f t="shared" si="17"/>
        <v>#REF!</v>
      </c>
      <c r="AT29" s="2" t="e">
        <f t="shared" si="13"/>
        <v>#REF!</v>
      </c>
      <c r="AU29" s="2" t="e">
        <f t="shared" si="14"/>
        <v>#REF!</v>
      </c>
      <c r="AV29" s="2" t="e">
        <f t="shared" si="15"/>
        <v>#REF!</v>
      </c>
    </row>
    <row r="30" s="2" customFormat="1" ht="31" spans="1:48">
      <c r="A30" s="29">
        <v>27</v>
      </c>
      <c r="B30" s="27"/>
      <c r="C30" s="26" t="s">
        <v>143</v>
      </c>
      <c r="D30" s="27" t="s">
        <v>144</v>
      </c>
      <c r="E30" s="46" t="s">
        <v>145</v>
      </c>
      <c r="F30" s="45">
        <f>'[1]2021年度园区有效投入-技术改造'!$I28</f>
        <v>1037.23</v>
      </c>
      <c r="G30" s="26" t="s">
        <v>86</v>
      </c>
      <c r="H30" s="27">
        <v>0.7</v>
      </c>
      <c r="I30" s="57">
        <f t="shared" si="0"/>
        <v>90.29</v>
      </c>
      <c r="J30" s="57">
        <f t="shared" si="1"/>
        <v>90.29</v>
      </c>
      <c r="K30" s="58">
        <v>11113.16</v>
      </c>
      <c r="L30" s="59">
        <f t="shared" si="2"/>
        <v>0.0933334893045722</v>
      </c>
      <c r="M30" s="57">
        <f t="shared" si="3"/>
        <v>90.14</v>
      </c>
      <c r="N30" s="56">
        <f t="shared" si="4"/>
        <v>90.14</v>
      </c>
      <c r="O30" s="26" t="s">
        <v>69</v>
      </c>
      <c r="P30" s="63" t="s">
        <v>70</v>
      </c>
      <c r="Q30" s="63" t="s">
        <v>70</v>
      </c>
      <c r="R30" s="56"/>
      <c r="S30" s="57">
        <f t="shared" si="5"/>
        <v>0.9022</v>
      </c>
      <c r="T30" s="56" t="str">
        <f t="shared" si="6"/>
        <v>是</v>
      </c>
      <c r="U30" s="69">
        <v>995</v>
      </c>
      <c r="V30" s="70">
        <v>1</v>
      </c>
      <c r="W30" s="69">
        <v>1</v>
      </c>
      <c r="X30" s="70">
        <f t="shared" si="7"/>
        <v>89.38</v>
      </c>
      <c r="Y30" s="77"/>
      <c r="Z30" s="77"/>
      <c r="AA30" s="77"/>
      <c r="AB30" s="77"/>
      <c r="AC30" s="77"/>
      <c r="AD30" s="17">
        <v>0.4556</v>
      </c>
      <c r="AE30" s="19">
        <f t="shared" si="16"/>
        <v>0</v>
      </c>
      <c r="AF30" s="77">
        <f t="shared" si="9"/>
        <v>0</v>
      </c>
      <c r="AG30" s="77"/>
      <c r="AH30" s="77"/>
      <c r="AI30" s="77"/>
      <c r="AJ30" s="56">
        <f t="shared" si="10"/>
        <v>89.38</v>
      </c>
      <c r="AK30" s="69"/>
      <c r="AL30" s="69"/>
      <c r="AM30" s="95" t="s">
        <v>75</v>
      </c>
      <c r="AN30" s="95" t="s">
        <v>75</v>
      </c>
      <c r="AO30" s="94"/>
      <c r="AP30" s="95"/>
      <c r="AQ30" s="95"/>
      <c r="AR30" s="94">
        <f t="shared" si="11"/>
        <v>0</v>
      </c>
      <c r="AS30" s="97">
        <f t="shared" si="17"/>
        <v>89.38</v>
      </c>
      <c r="AT30" s="2">
        <f t="shared" si="13"/>
        <v>89.38</v>
      </c>
      <c r="AU30" s="2">
        <f t="shared" si="14"/>
        <v>89.38</v>
      </c>
      <c r="AV30" s="2">
        <f t="shared" si="15"/>
        <v>0</v>
      </c>
    </row>
    <row r="31" s="2" customFormat="1" ht="46" spans="1:48">
      <c r="A31" s="29">
        <v>28</v>
      </c>
      <c r="B31" s="27"/>
      <c r="C31" s="26" t="s">
        <v>146</v>
      </c>
      <c r="D31" s="27" t="s">
        <v>147</v>
      </c>
      <c r="E31" s="46" t="s">
        <v>148</v>
      </c>
      <c r="F31" s="45">
        <f>'[1]2021年度园区有效投入-技术改造'!$I29</f>
        <v>434.71</v>
      </c>
      <c r="G31" s="26" t="s">
        <v>62</v>
      </c>
      <c r="H31" s="27">
        <v>0.8</v>
      </c>
      <c r="I31" s="57">
        <f t="shared" si="0"/>
        <v>90.08</v>
      </c>
      <c r="J31" s="57">
        <f t="shared" si="1"/>
        <v>90.08</v>
      </c>
      <c r="K31" s="58">
        <v>9567</v>
      </c>
      <c r="L31" s="59">
        <f t="shared" si="2"/>
        <v>0.0454384864638863</v>
      </c>
      <c r="M31" s="57">
        <f t="shared" si="3"/>
        <v>90.06</v>
      </c>
      <c r="N31" s="56">
        <f t="shared" si="4"/>
        <v>90.06</v>
      </c>
      <c r="O31" s="26" t="s">
        <v>69</v>
      </c>
      <c r="P31" s="63" t="s">
        <v>70</v>
      </c>
      <c r="Q31" s="63" t="s">
        <v>70</v>
      </c>
      <c r="R31" s="56"/>
      <c r="S31" s="57">
        <f t="shared" si="5"/>
        <v>0.9007</v>
      </c>
      <c r="T31" s="56" t="str">
        <f t="shared" si="6"/>
        <v>否</v>
      </c>
      <c r="U31" s="69">
        <v>738</v>
      </c>
      <c r="V31" s="70">
        <v>1</v>
      </c>
      <c r="W31" s="69">
        <v>1</v>
      </c>
      <c r="X31" s="70">
        <f t="shared" si="7"/>
        <v>38.28</v>
      </c>
      <c r="Y31" s="77"/>
      <c r="Z31" s="77"/>
      <c r="AA31" s="77"/>
      <c r="AB31" s="77"/>
      <c r="AC31" s="77"/>
      <c r="AD31" s="17">
        <v>0.4556</v>
      </c>
      <c r="AE31" s="19">
        <f t="shared" si="16"/>
        <v>0</v>
      </c>
      <c r="AF31" s="77">
        <f t="shared" si="9"/>
        <v>0</v>
      </c>
      <c r="AG31" s="77"/>
      <c r="AH31" s="77"/>
      <c r="AI31" s="77"/>
      <c r="AJ31" s="56">
        <f t="shared" si="10"/>
        <v>38.28</v>
      </c>
      <c r="AK31" s="69"/>
      <c r="AL31" s="69"/>
      <c r="AM31" s="95" t="s">
        <v>75</v>
      </c>
      <c r="AN31" s="95" t="s">
        <v>75</v>
      </c>
      <c r="AO31" s="94"/>
      <c r="AP31" s="95"/>
      <c r="AQ31" s="95"/>
      <c r="AR31" s="94">
        <f t="shared" si="11"/>
        <v>0</v>
      </c>
      <c r="AS31" s="97">
        <f t="shared" si="17"/>
        <v>38.28</v>
      </c>
      <c r="AT31" s="2">
        <f t="shared" si="13"/>
        <v>38.28</v>
      </c>
      <c r="AU31" s="2">
        <f t="shared" si="14"/>
        <v>38.28</v>
      </c>
      <c r="AV31" s="2">
        <f t="shared" si="15"/>
        <v>0</v>
      </c>
    </row>
    <row r="32" s="2" customFormat="1" ht="46" spans="1:48">
      <c r="A32" s="29">
        <v>29</v>
      </c>
      <c r="B32" s="27"/>
      <c r="C32" s="26" t="s">
        <v>149</v>
      </c>
      <c r="D32" s="27" t="s">
        <v>150</v>
      </c>
      <c r="E32" s="46" t="s">
        <v>151</v>
      </c>
      <c r="F32" s="45">
        <f>'[1]2021年度园区有效投入-技术改造'!$I30</f>
        <v>1715.81</v>
      </c>
      <c r="G32" s="26" t="s">
        <v>86</v>
      </c>
      <c r="H32" s="27">
        <v>0.7</v>
      </c>
      <c r="I32" s="57">
        <f t="shared" si="0"/>
        <v>90.52</v>
      </c>
      <c r="J32" s="57">
        <f t="shared" si="1"/>
        <v>90.52</v>
      </c>
      <c r="K32" s="58">
        <v>5400.81</v>
      </c>
      <c r="L32" s="59">
        <f t="shared" si="2"/>
        <v>0.31769493835184</v>
      </c>
      <c r="M32" s="57">
        <f t="shared" si="3"/>
        <v>90.47</v>
      </c>
      <c r="N32" s="56">
        <f t="shared" si="4"/>
        <v>90.47</v>
      </c>
      <c r="O32" s="26" t="s">
        <v>69</v>
      </c>
      <c r="P32" s="63" t="s">
        <v>70</v>
      </c>
      <c r="Q32" s="63" t="s">
        <v>70</v>
      </c>
      <c r="R32" s="56"/>
      <c r="S32" s="57">
        <f t="shared" si="5"/>
        <v>0.905</v>
      </c>
      <c r="T32" s="56" t="str">
        <f t="shared" si="6"/>
        <v>是</v>
      </c>
      <c r="U32" s="69">
        <v>1620</v>
      </c>
      <c r="V32" s="70">
        <v>1</v>
      </c>
      <c r="W32" s="69">
        <v>1</v>
      </c>
      <c r="X32" s="70">
        <f t="shared" si="7"/>
        <v>148.25</v>
      </c>
      <c r="Y32" s="77"/>
      <c r="Z32" s="77"/>
      <c r="AA32" s="77"/>
      <c r="AB32" s="77"/>
      <c r="AC32" s="77"/>
      <c r="AD32" s="17">
        <v>0.4556</v>
      </c>
      <c r="AE32" s="19">
        <f t="shared" si="16"/>
        <v>0</v>
      </c>
      <c r="AF32" s="77">
        <f t="shared" si="9"/>
        <v>0</v>
      </c>
      <c r="AG32" s="77"/>
      <c r="AH32" s="77"/>
      <c r="AI32" s="77"/>
      <c r="AJ32" s="56">
        <f t="shared" si="10"/>
        <v>148.25</v>
      </c>
      <c r="AK32" s="69"/>
      <c r="AL32" s="69"/>
      <c r="AM32" s="95" t="s">
        <v>75</v>
      </c>
      <c r="AN32" s="95" t="s">
        <v>75</v>
      </c>
      <c r="AO32" s="94"/>
      <c r="AP32" s="95"/>
      <c r="AQ32" s="95"/>
      <c r="AR32" s="94">
        <f t="shared" si="11"/>
        <v>0</v>
      </c>
      <c r="AS32" s="97">
        <f t="shared" si="17"/>
        <v>148.25</v>
      </c>
      <c r="AT32" s="2">
        <f t="shared" si="13"/>
        <v>148.25</v>
      </c>
      <c r="AU32" s="2">
        <f t="shared" si="14"/>
        <v>148.25</v>
      </c>
      <c r="AV32" s="2">
        <f t="shared" si="15"/>
        <v>0</v>
      </c>
    </row>
    <row r="33" s="2" customFormat="1" ht="46" spans="1:48">
      <c r="A33" s="29">
        <v>30</v>
      </c>
      <c r="B33" s="27"/>
      <c r="C33" s="26" t="s">
        <v>152</v>
      </c>
      <c r="D33" s="27" t="s">
        <v>153</v>
      </c>
      <c r="E33" s="46" t="s">
        <v>154</v>
      </c>
      <c r="F33" s="45">
        <f>'[1]2021年度园区有效投入-技术改造'!$I31</f>
        <v>1154.27</v>
      </c>
      <c r="G33" s="26" t="s">
        <v>86</v>
      </c>
      <c r="H33" s="27">
        <v>0.7</v>
      </c>
      <c r="I33" s="57">
        <f t="shared" si="0"/>
        <v>90.33</v>
      </c>
      <c r="J33" s="57">
        <f t="shared" si="1"/>
        <v>90.33</v>
      </c>
      <c r="K33" s="58">
        <v>4521.58</v>
      </c>
      <c r="L33" s="59">
        <f t="shared" si="2"/>
        <v>0.255280233900539</v>
      </c>
      <c r="M33" s="57">
        <f t="shared" si="3"/>
        <v>90.38</v>
      </c>
      <c r="N33" s="56">
        <f t="shared" si="4"/>
        <v>90.38</v>
      </c>
      <c r="O33" s="26" t="s">
        <v>69</v>
      </c>
      <c r="P33" s="63" t="s">
        <v>70</v>
      </c>
      <c r="Q33" s="63" t="s">
        <v>70</v>
      </c>
      <c r="R33" s="56"/>
      <c r="S33" s="57">
        <f t="shared" si="5"/>
        <v>0.9036</v>
      </c>
      <c r="T33" s="56" t="str">
        <f t="shared" si="6"/>
        <v>是</v>
      </c>
      <c r="U33" s="69" t="s">
        <v>79</v>
      </c>
      <c r="V33" s="70">
        <v>0.8</v>
      </c>
      <c r="W33" s="69">
        <v>1</v>
      </c>
      <c r="X33" s="70">
        <f t="shared" si="7"/>
        <v>79.68</v>
      </c>
      <c r="Y33" s="77"/>
      <c r="Z33" s="77"/>
      <c r="AA33" s="77"/>
      <c r="AB33" s="77"/>
      <c r="AC33" s="77"/>
      <c r="AD33" s="17">
        <v>0.4556</v>
      </c>
      <c r="AE33" s="19">
        <f t="shared" si="16"/>
        <v>0</v>
      </c>
      <c r="AF33" s="77">
        <f t="shared" si="9"/>
        <v>0</v>
      </c>
      <c r="AG33" s="77"/>
      <c r="AH33" s="77"/>
      <c r="AI33" s="77"/>
      <c r="AJ33" s="56">
        <f t="shared" si="10"/>
        <v>79.68</v>
      </c>
      <c r="AK33" s="69"/>
      <c r="AL33" s="69"/>
      <c r="AM33" s="95" t="s">
        <v>75</v>
      </c>
      <c r="AN33" s="95" t="s">
        <v>75</v>
      </c>
      <c r="AO33" s="94"/>
      <c r="AP33" s="95"/>
      <c r="AQ33" s="95"/>
      <c r="AR33" s="94">
        <f t="shared" si="11"/>
        <v>0</v>
      </c>
      <c r="AS33" s="97">
        <f t="shared" si="17"/>
        <v>79.68</v>
      </c>
      <c r="AT33" s="2">
        <f t="shared" si="13"/>
        <v>79.68</v>
      </c>
      <c r="AU33" s="2">
        <f t="shared" si="14"/>
        <v>79.68</v>
      </c>
      <c r="AV33" s="2">
        <f t="shared" si="15"/>
        <v>0</v>
      </c>
    </row>
    <row r="34" s="2" customFormat="1" ht="61" spans="1:48">
      <c r="A34" s="29">
        <v>31</v>
      </c>
      <c r="B34" s="27"/>
      <c r="C34" s="26" t="s">
        <v>155</v>
      </c>
      <c r="D34" s="27" t="s">
        <v>156</v>
      </c>
      <c r="E34" s="46" t="s">
        <v>157</v>
      </c>
      <c r="F34" s="45">
        <f>'[1]2021年度园区有效投入-技术改造'!$I32</f>
        <v>1071.12</v>
      </c>
      <c r="G34" s="26" t="s">
        <v>62</v>
      </c>
      <c r="H34" s="27">
        <v>0.8</v>
      </c>
      <c r="I34" s="57">
        <f t="shared" si="0"/>
        <v>90.3</v>
      </c>
      <c r="J34" s="57">
        <f t="shared" si="1"/>
        <v>90.3</v>
      </c>
      <c r="K34" s="58">
        <v>56434.5</v>
      </c>
      <c r="L34" s="59">
        <f t="shared" si="2"/>
        <v>0.0189798793291338</v>
      </c>
      <c r="M34" s="57">
        <f t="shared" si="3"/>
        <v>90.03</v>
      </c>
      <c r="N34" s="56">
        <f t="shared" si="4"/>
        <v>90.03</v>
      </c>
      <c r="O34" s="26" t="s">
        <v>69</v>
      </c>
      <c r="P34" s="63" t="s">
        <v>70</v>
      </c>
      <c r="Q34" s="63" t="s">
        <v>70</v>
      </c>
      <c r="R34" s="56"/>
      <c r="S34" s="57">
        <f t="shared" si="5"/>
        <v>0.9017</v>
      </c>
      <c r="T34" s="56" t="str">
        <f t="shared" si="6"/>
        <v>是</v>
      </c>
      <c r="U34" s="69" t="s">
        <v>79</v>
      </c>
      <c r="V34" s="70">
        <v>0.8</v>
      </c>
      <c r="W34" s="69">
        <v>1</v>
      </c>
      <c r="X34" s="70">
        <f t="shared" si="7"/>
        <v>75.52</v>
      </c>
      <c r="Y34" s="77"/>
      <c r="Z34" s="77"/>
      <c r="AA34" s="77"/>
      <c r="AB34" s="77"/>
      <c r="AC34" s="77"/>
      <c r="AD34" s="17">
        <v>0.4556</v>
      </c>
      <c r="AE34" s="19">
        <f t="shared" si="16"/>
        <v>0</v>
      </c>
      <c r="AF34" s="77">
        <f t="shared" si="9"/>
        <v>0</v>
      </c>
      <c r="AG34" s="77"/>
      <c r="AH34" s="77"/>
      <c r="AI34" s="77"/>
      <c r="AJ34" s="56">
        <f t="shared" si="10"/>
        <v>75.52</v>
      </c>
      <c r="AK34" s="69"/>
      <c r="AL34" s="69"/>
      <c r="AM34" s="95" t="s">
        <v>75</v>
      </c>
      <c r="AN34" s="95" t="s">
        <v>75</v>
      </c>
      <c r="AO34" s="94"/>
      <c r="AP34" s="95"/>
      <c r="AQ34" s="95"/>
      <c r="AR34" s="94">
        <f t="shared" si="11"/>
        <v>0</v>
      </c>
      <c r="AS34" s="97">
        <f t="shared" si="17"/>
        <v>75.52</v>
      </c>
      <c r="AT34" s="2">
        <f t="shared" si="13"/>
        <v>75.52</v>
      </c>
      <c r="AU34" s="2">
        <f t="shared" si="14"/>
        <v>75.52</v>
      </c>
      <c r="AV34" s="2">
        <f t="shared" si="15"/>
        <v>0</v>
      </c>
    </row>
    <row r="35" s="2" customFormat="1" ht="61" spans="1:48">
      <c r="A35" s="29">
        <v>32</v>
      </c>
      <c r="B35" s="27"/>
      <c r="C35" s="26" t="s">
        <v>158</v>
      </c>
      <c r="D35" s="27" t="s">
        <v>159</v>
      </c>
      <c r="E35" s="46" t="s">
        <v>160</v>
      </c>
      <c r="F35" s="45">
        <f>'[1]2021年度园区有效投入-技术改造'!$I33</f>
        <v>1524.97</v>
      </c>
      <c r="G35" s="26" t="s">
        <v>68</v>
      </c>
      <c r="H35" s="27">
        <v>1</v>
      </c>
      <c r="I35" s="57">
        <f t="shared" si="0"/>
        <v>90.46</v>
      </c>
      <c r="J35" s="57">
        <f t="shared" si="1"/>
        <v>90.46</v>
      </c>
      <c r="K35" s="58">
        <v>46379.01</v>
      </c>
      <c r="L35" s="59">
        <f t="shared" si="2"/>
        <v>0.0328806069814772</v>
      </c>
      <c r="M35" s="57">
        <f t="shared" si="3"/>
        <v>90.05</v>
      </c>
      <c r="N35" s="56">
        <f t="shared" si="4"/>
        <v>90.05</v>
      </c>
      <c r="O35" s="26" t="s">
        <v>69</v>
      </c>
      <c r="P35" s="63" t="s">
        <v>70</v>
      </c>
      <c r="Q35" s="63" t="s">
        <v>70</v>
      </c>
      <c r="R35" s="56"/>
      <c r="S35" s="57">
        <f t="shared" si="5"/>
        <v>0.9026</v>
      </c>
      <c r="T35" s="56" t="str">
        <f t="shared" si="6"/>
        <v>是</v>
      </c>
      <c r="U35" s="69">
        <v>46631</v>
      </c>
      <c r="V35" s="70">
        <v>1</v>
      </c>
      <c r="W35" s="69">
        <v>1</v>
      </c>
      <c r="X35" s="70">
        <f t="shared" si="7"/>
        <v>140.61</v>
      </c>
      <c r="Y35" s="77"/>
      <c r="Z35" s="77"/>
      <c r="AA35" s="77"/>
      <c r="AB35" s="77"/>
      <c r="AC35" s="77"/>
      <c r="AD35" s="17">
        <v>0.4556</v>
      </c>
      <c r="AE35" s="19">
        <f t="shared" si="16"/>
        <v>0</v>
      </c>
      <c r="AF35" s="77">
        <f t="shared" si="9"/>
        <v>0</v>
      </c>
      <c r="AG35" s="77"/>
      <c r="AH35" s="77"/>
      <c r="AI35" s="77"/>
      <c r="AJ35" s="56">
        <f t="shared" si="10"/>
        <v>140.61</v>
      </c>
      <c r="AK35" s="69"/>
      <c r="AL35" s="69"/>
      <c r="AM35" s="95">
        <v>419.3</v>
      </c>
      <c r="AN35" s="95" t="s">
        <v>75</v>
      </c>
      <c r="AO35" s="94"/>
      <c r="AP35" s="95">
        <v>2000</v>
      </c>
      <c r="AQ35" s="95"/>
      <c r="AR35" s="94">
        <f t="shared" si="11"/>
        <v>2419.3</v>
      </c>
      <c r="AS35" s="97">
        <f t="shared" si="17"/>
        <v>0</v>
      </c>
      <c r="AT35" s="2">
        <f t="shared" si="13"/>
        <v>140.61</v>
      </c>
      <c r="AU35" s="2">
        <f t="shared" si="14"/>
        <v>-2278.69</v>
      </c>
      <c r="AV35" s="2">
        <f t="shared" si="15"/>
        <v>2278.69</v>
      </c>
    </row>
    <row r="36" s="2" customFormat="1" ht="31" spans="1:48">
      <c r="A36" s="29">
        <v>33</v>
      </c>
      <c r="B36" s="27"/>
      <c r="C36" s="26" t="s">
        <v>161</v>
      </c>
      <c r="D36" s="27" t="s">
        <v>162</v>
      </c>
      <c r="E36" s="46" t="s">
        <v>163</v>
      </c>
      <c r="F36" s="45">
        <f>'[1]2021年度园区有效投入-技术改造'!$I34</f>
        <v>1837.95</v>
      </c>
      <c r="G36" s="26" t="s">
        <v>62</v>
      </c>
      <c r="H36" s="27">
        <v>0.8</v>
      </c>
      <c r="I36" s="57">
        <f t="shared" si="0"/>
        <v>90.57</v>
      </c>
      <c r="J36" s="57">
        <f t="shared" si="1"/>
        <v>90.57</v>
      </c>
      <c r="K36" s="58">
        <v>69373.5</v>
      </c>
      <c r="L36" s="59">
        <f t="shared" si="2"/>
        <v>0.0264935458063958</v>
      </c>
      <c r="M36" s="57">
        <f t="shared" si="3"/>
        <v>90.04</v>
      </c>
      <c r="N36" s="56">
        <f t="shared" si="4"/>
        <v>90.04</v>
      </c>
      <c r="O36" s="26" t="s">
        <v>69</v>
      </c>
      <c r="P36" s="63" t="s">
        <v>70</v>
      </c>
      <c r="Q36" s="63" t="s">
        <v>70</v>
      </c>
      <c r="R36" s="56"/>
      <c r="S36" s="57">
        <f t="shared" si="5"/>
        <v>0.9031</v>
      </c>
      <c r="T36" s="56" t="str">
        <f t="shared" si="6"/>
        <v>是</v>
      </c>
      <c r="U36" s="69">
        <v>4460</v>
      </c>
      <c r="V36" s="70">
        <v>1</v>
      </c>
      <c r="W36" s="69">
        <v>1</v>
      </c>
      <c r="X36" s="70">
        <f t="shared" si="7"/>
        <v>162.2</v>
      </c>
      <c r="Y36" s="77" t="e">
        <f>VLOOKUP(C36,#REF!,9,FALSE)</f>
        <v>#REF!</v>
      </c>
      <c r="Z36" s="77" t="e">
        <f>VLOOKUP($C36,#REF!,3,FALSE)</f>
        <v>#REF!</v>
      </c>
      <c r="AA36" s="78" t="e">
        <f>VLOOKUP($C36,#REF!,4,FALSE)*0.8</f>
        <v>#REF!</v>
      </c>
      <c r="AB36" s="78" t="e">
        <f>VLOOKUP($C36,#REF!,5,FALSE)</f>
        <v>#REF!</v>
      </c>
      <c r="AC36" s="86" t="e">
        <f>VLOOKUP($C36,#REF!,6,FALSE)</f>
        <v>#REF!</v>
      </c>
      <c r="AD36" s="17">
        <v>0.4556</v>
      </c>
      <c r="AE36" s="19" t="e">
        <f t="shared" si="16"/>
        <v>#REF!</v>
      </c>
      <c r="AF36" s="77" t="e">
        <f t="shared" si="9"/>
        <v>#REF!</v>
      </c>
      <c r="AG36" s="77"/>
      <c r="AH36" s="77"/>
      <c r="AI36" s="77"/>
      <c r="AJ36" s="56" t="e">
        <f t="shared" si="10"/>
        <v>#REF!</v>
      </c>
      <c r="AK36" s="69"/>
      <c r="AL36" s="69"/>
      <c r="AM36" s="95" t="s">
        <v>75</v>
      </c>
      <c r="AN36" s="95" t="s">
        <v>75</v>
      </c>
      <c r="AO36" s="94"/>
      <c r="AP36" s="95"/>
      <c r="AQ36" s="95"/>
      <c r="AR36" s="94">
        <f t="shared" si="11"/>
        <v>0</v>
      </c>
      <c r="AS36" s="97" t="e">
        <f t="shared" si="17"/>
        <v>#REF!</v>
      </c>
      <c r="AT36" s="2" t="e">
        <f t="shared" si="13"/>
        <v>#REF!</v>
      </c>
      <c r="AU36" s="2" t="e">
        <f t="shared" si="14"/>
        <v>#REF!</v>
      </c>
      <c r="AV36" s="2" t="e">
        <f t="shared" si="15"/>
        <v>#REF!</v>
      </c>
    </row>
    <row r="37" s="2" customFormat="1" ht="107" spans="1:48">
      <c r="A37" s="29">
        <v>34</v>
      </c>
      <c r="B37" s="27"/>
      <c r="C37" s="26" t="s">
        <v>164</v>
      </c>
      <c r="D37" s="27" t="s">
        <v>165</v>
      </c>
      <c r="E37" s="46" t="s">
        <v>166</v>
      </c>
      <c r="F37" s="45">
        <f>'[1]2021年度园区有效投入-技术改造'!$I35</f>
        <v>4303.83</v>
      </c>
      <c r="G37" s="26" t="s">
        <v>62</v>
      </c>
      <c r="H37" s="27">
        <v>0.8</v>
      </c>
      <c r="I37" s="57">
        <f t="shared" si="0"/>
        <v>91.42</v>
      </c>
      <c r="J37" s="57">
        <f t="shared" si="1"/>
        <v>91.42</v>
      </c>
      <c r="K37" s="58">
        <v>65732.11</v>
      </c>
      <c r="L37" s="59">
        <f t="shared" si="2"/>
        <v>0.0654753057523941</v>
      </c>
      <c r="M37" s="57">
        <f t="shared" si="3"/>
        <v>90.09</v>
      </c>
      <c r="N37" s="56">
        <f t="shared" si="4"/>
        <v>90.09</v>
      </c>
      <c r="O37" s="26" t="s">
        <v>69</v>
      </c>
      <c r="P37" s="63" t="s">
        <v>70</v>
      </c>
      <c r="Q37" s="63" t="s">
        <v>70</v>
      </c>
      <c r="R37" s="56"/>
      <c r="S37" s="57">
        <f t="shared" si="5"/>
        <v>0.9076</v>
      </c>
      <c r="T37" s="56" t="str">
        <f t="shared" si="6"/>
        <v>是</v>
      </c>
      <c r="U37" s="69">
        <v>299</v>
      </c>
      <c r="V37" s="70">
        <v>1</v>
      </c>
      <c r="W37" s="69">
        <v>1</v>
      </c>
      <c r="X37" s="70">
        <f t="shared" si="7"/>
        <v>381.35</v>
      </c>
      <c r="Y37" s="77" t="e">
        <f>VLOOKUP(C37,#REF!,9,FALSE)</f>
        <v>#REF!</v>
      </c>
      <c r="Z37" s="77" t="e">
        <f>VLOOKUP($C37,#REF!,3,FALSE)</f>
        <v>#REF!</v>
      </c>
      <c r="AA37" s="78" t="e">
        <f>VLOOKUP($C37,#REF!,4,FALSE)*0.8</f>
        <v>#REF!</v>
      </c>
      <c r="AB37" s="78" t="e">
        <f>VLOOKUP($C37,#REF!,5,FALSE)</f>
        <v>#REF!</v>
      </c>
      <c r="AC37" s="86" t="e">
        <f>VLOOKUP($C37,#REF!,6,FALSE)</f>
        <v>#REF!</v>
      </c>
      <c r="AD37" s="17">
        <v>0.4556</v>
      </c>
      <c r="AE37" s="19" t="e">
        <f t="shared" si="16"/>
        <v>#REF!</v>
      </c>
      <c r="AF37" s="77" t="e">
        <f t="shared" si="9"/>
        <v>#REF!</v>
      </c>
      <c r="AG37" s="77"/>
      <c r="AH37" s="77"/>
      <c r="AI37" s="77"/>
      <c r="AJ37" s="56" t="e">
        <f t="shared" si="10"/>
        <v>#REF!</v>
      </c>
      <c r="AK37" s="69"/>
      <c r="AL37" s="69"/>
      <c r="AM37" s="95">
        <v>512</v>
      </c>
      <c r="AN37" s="95">
        <v>1</v>
      </c>
      <c r="AO37" s="94"/>
      <c r="AP37" s="95"/>
      <c r="AQ37" s="95"/>
      <c r="AR37" s="94">
        <f t="shared" si="11"/>
        <v>513</v>
      </c>
      <c r="AS37" s="97" t="e">
        <f t="shared" si="17"/>
        <v>#REF!</v>
      </c>
      <c r="AT37" s="2" t="e">
        <f t="shared" si="13"/>
        <v>#REF!</v>
      </c>
      <c r="AU37" s="2" t="e">
        <f t="shared" si="14"/>
        <v>#REF!</v>
      </c>
      <c r="AV37" s="2" t="e">
        <f t="shared" si="15"/>
        <v>#REF!</v>
      </c>
    </row>
    <row r="38" s="2" customFormat="1" ht="46" spans="1:48">
      <c r="A38" s="29">
        <v>35</v>
      </c>
      <c r="B38" s="27"/>
      <c r="C38" s="26" t="s">
        <v>167</v>
      </c>
      <c r="D38" s="27" t="s">
        <v>168</v>
      </c>
      <c r="E38" s="46" t="s">
        <v>169</v>
      </c>
      <c r="F38" s="45">
        <f>'[1]2021年度园区有效投入-技术改造'!$I36</f>
        <v>839.9</v>
      </c>
      <c r="G38" s="26" t="s">
        <v>62</v>
      </c>
      <c r="H38" s="27">
        <v>0.8</v>
      </c>
      <c r="I38" s="57">
        <f t="shared" si="0"/>
        <v>90.22</v>
      </c>
      <c r="J38" s="57">
        <f t="shared" si="1"/>
        <v>90.22</v>
      </c>
      <c r="K38" s="58">
        <v>1028.06</v>
      </c>
      <c r="L38" s="59">
        <f t="shared" si="2"/>
        <v>0.816975662899053</v>
      </c>
      <c r="M38" s="57">
        <f t="shared" si="3"/>
        <v>91.21</v>
      </c>
      <c r="N38" s="56">
        <f t="shared" si="4"/>
        <v>91.21</v>
      </c>
      <c r="O38" s="26" t="s">
        <v>69</v>
      </c>
      <c r="P38" s="63" t="s">
        <v>70</v>
      </c>
      <c r="Q38" s="63" t="s">
        <v>70</v>
      </c>
      <c r="R38" s="56"/>
      <c r="S38" s="57">
        <f t="shared" si="5"/>
        <v>0.9072</v>
      </c>
      <c r="T38" s="56" t="str">
        <f t="shared" si="6"/>
        <v>是</v>
      </c>
      <c r="U38" s="69" t="s">
        <v>79</v>
      </c>
      <c r="V38" s="70">
        <v>0.8</v>
      </c>
      <c r="W38" s="69">
        <v>1</v>
      </c>
      <c r="X38" s="70">
        <f t="shared" si="7"/>
        <v>59.52</v>
      </c>
      <c r="Y38" s="77"/>
      <c r="Z38" s="77"/>
      <c r="AA38" s="77"/>
      <c r="AB38" s="77"/>
      <c r="AC38" s="77"/>
      <c r="AD38" s="17">
        <v>0.4556</v>
      </c>
      <c r="AE38" s="19">
        <f t="shared" si="16"/>
        <v>0</v>
      </c>
      <c r="AF38" s="77">
        <f t="shared" si="9"/>
        <v>0</v>
      </c>
      <c r="AG38" s="77"/>
      <c r="AH38" s="77"/>
      <c r="AI38" s="77"/>
      <c r="AJ38" s="56">
        <f t="shared" si="10"/>
        <v>59.52</v>
      </c>
      <c r="AK38" s="69"/>
      <c r="AL38" s="69"/>
      <c r="AM38" s="95" t="s">
        <v>75</v>
      </c>
      <c r="AN38" s="95" t="s">
        <v>75</v>
      </c>
      <c r="AO38" s="94"/>
      <c r="AP38" s="95"/>
      <c r="AQ38" s="95"/>
      <c r="AR38" s="94">
        <f t="shared" si="11"/>
        <v>0</v>
      </c>
      <c r="AS38" s="97">
        <f t="shared" si="17"/>
        <v>59.52</v>
      </c>
      <c r="AT38" s="2">
        <f t="shared" si="13"/>
        <v>59.52</v>
      </c>
      <c r="AU38" s="2">
        <f t="shared" si="14"/>
        <v>59.52</v>
      </c>
      <c r="AV38" s="2">
        <f t="shared" si="15"/>
        <v>0</v>
      </c>
    </row>
    <row r="39" s="2" customFormat="1" ht="61" spans="1:48">
      <c r="A39" s="29">
        <v>36</v>
      </c>
      <c r="B39" s="27"/>
      <c r="C39" s="26" t="s">
        <v>170</v>
      </c>
      <c r="D39" s="27" t="s">
        <v>171</v>
      </c>
      <c r="E39" s="46" t="s">
        <v>172</v>
      </c>
      <c r="F39" s="45">
        <f>'[1]2021年度园区有效投入-技术改造'!$I37</f>
        <v>326.32</v>
      </c>
      <c r="G39" s="26" t="s">
        <v>62</v>
      </c>
      <c r="H39" s="27">
        <v>0.8</v>
      </c>
      <c r="I39" s="57">
        <f t="shared" si="0"/>
        <v>90.04</v>
      </c>
      <c r="J39" s="57">
        <f t="shared" si="1"/>
        <v>90.04</v>
      </c>
      <c r="K39" s="58">
        <v>7687.52</v>
      </c>
      <c r="L39" s="59">
        <f t="shared" si="2"/>
        <v>0.0424480196474286</v>
      </c>
      <c r="M39" s="57">
        <f t="shared" si="3"/>
        <v>90.06</v>
      </c>
      <c r="N39" s="56">
        <f t="shared" si="4"/>
        <v>90.06</v>
      </c>
      <c r="O39" s="26" t="s">
        <v>69</v>
      </c>
      <c r="P39" s="63" t="s">
        <v>70</v>
      </c>
      <c r="Q39" s="63" t="s">
        <v>70</v>
      </c>
      <c r="R39" s="56"/>
      <c r="S39" s="57">
        <f t="shared" si="5"/>
        <v>0.9005</v>
      </c>
      <c r="T39" s="56" t="str">
        <f t="shared" si="6"/>
        <v>否</v>
      </c>
      <c r="U39" s="69">
        <v>2076</v>
      </c>
      <c r="V39" s="70">
        <v>1</v>
      </c>
      <c r="W39" s="69">
        <v>1</v>
      </c>
      <c r="X39" s="70">
        <f t="shared" si="7"/>
        <v>28.73</v>
      </c>
      <c r="Y39" s="77" t="e">
        <f>VLOOKUP(C39,#REF!,9,FALSE)</f>
        <v>#REF!</v>
      </c>
      <c r="Z39" s="77" t="e">
        <f>VLOOKUP($C39,#REF!,3,FALSE)</f>
        <v>#REF!</v>
      </c>
      <c r="AA39" s="78" t="e">
        <f>VLOOKUP($C39,#REF!,4,FALSE)*0.8</f>
        <v>#REF!</v>
      </c>
      <c r="AB39" s="78" t="e">
        <f>VLOOKUP($C39,#REF!,5,FALSE)</f>
        <v>#REF!</v>
      </c>
      <c r="AC39" s="86" t="e">
        <f>VLOOKUP($C39,#REF!,6,FALSE)</f>
        <v>#REF!</v>
      </c>
      <c r="AD39" s="17">
        <v>0.4556</v>
      </c>
      <c r="AE39" s="19" t="e">
        <f t="shared" si="16"/>
        <v>#REF!</v>
      </c>
      <c r="AF39" s="77" t="e">
        <f t="shared" si="9"/>
        <v>#REF!</v>
      </c>
      <c r="AG39" s="77"/>
      <c r="AH39" s="77"/>
      <c r="AI39" s="77"/>
      <c r="AJ39" s="56" t="e">
        <f t="shared" si="10"/>
        <v>#REF!</v>
      </c>
      <c r="AK39" s="69"/>
      <c r="AL39" s="69"/>
      <c r="AM39" s="95" t="s">
        <v>75</v>
      </c>
      <c r="AN39" s="95" t="s">
        <v>75</v>
      </c>
      <c r="AO39" s="94"/>
      <c r="AP39" s="95"/>
      <c r="AQ39" s="95"/>
      <c r="AR39" s="94">
        <f t="shared" si="11"/>
        <v>0</v>
      </c>
      <c r="AS39" s="97" t="e">
        <f t="shared" si="17"/>
        <v>#REF!</v>
      </c>
      <c r="AT39" s="2" t="e">
        <f t="shared" si="13"/>
        <v>#REF!</v>
      </c>
      <c r="AU39" s="2" t="e">
        <f t="shared" si="14"/>
        <v>#REF!</v>
      </c>
      <c r="AV39" s="2" t="e">
        <f t="shared" si="15"/>
        <v>#REF!</v>
      </c>
    </row>
    <row r="40" s="2" customFormat="1" ht="46" spans="1:48">
      <c r="A40" s="29">
        <v>37</v>
      </c>
      <c r="B40" s="27"/>
      <c r="C40" s="26" t="s">
        <v>173</v>
      </c>
      <c r="D40" s="27" t="s">
        <v>174</v>
      </c>
      <c r="E40" s="46" t="s">
        <v>175</v>
      </c>
      <c r="F40" s="45">
        <f>'[1]2021年度园区有效投入-技术改造'!$I38</f>
        <v>481.22</v>
      </c>
      <c r="G40" s="26" t="s">
        <v>86</v>
      </c>
      <c r="H40" s="27">
        <v>0.7</v>
      </c>
      <c r="I40" s="57">
        <f t="shared" si="0"/>
        <v>90.1</v>
      </c>
      <c r="J40" s="57">
        <f t="shared" si="1"/>
        <v>90.1</v>
      </c>
      <c r="K40" s="58">
        <v>159.09</v>
      </c>
      <c r="L40" s="59">
        <f t="shared" si="2"/>
        <v>1</v>
      </c>
      <c r="M40" s="57">
        <f t="shared" si="3"/>
        <v>91.48</v>
      </c>
      <c r="N40" s="56">
        <f t="shared" si="4"/>
        <v>91.48</v>
      </c>
      <c r="O40" s="26" t="s">
        <v>69</v>
      </c>
      <c r="P40" s="63" t="s">
        <v>70</v>
      </c>
      <c r="Q40" s="63" t="s">
        <v>70</v>
      </c>
      <c r="R40" s="56"/>
      <c r="S40" s="57">
        <f t="shared" si="5"/>
        <v>0.9079</v>
      </c>
      <c r="T40" s="56" t="str">
        <f t="shared" si="6"/>
        <v>否</v>
      </c>
      <c r="U40" s="69" t="s">
        <v>79</v>
      </c>
      <c r="V40" s="70">
        <v>1</v>
      </c>
      <c r="W40" s="69">
        <v>1</v>
      </c>
      <c r="X40" s="70">
        <f t="shared" si="7"/>
        <v>41.69</v>
      </c>
      <c r="Y40" s="77"/>
      <c r="Z40" s="77"/>
      <c r="AA40" s="77"/>
      <c r="AB40" s="77"/>
      <c r="AC40" s="77"/>
      <c r="AD40" s="17">
        <v>0.4556</v>
      </c>
      <c r="AE40" s="19">
        <f t="shared" si="16"/>
        <v>0</v>
      </c>
      <c r="AF40" s="77">
        <f t="shared" si="9"/>
        <v>0</v>
      </c>
      <c r="AG40" s="77"/>
      <c r="AH40" s="77"/>
      <c r="AI40" s="77"/>
      <c r="AJ40" s="56">
        <f t="shared" si="10"/>
        <v>41.69</v>
      </c>
      <c r="AK40" s="69"/>
      <c r="AL40" s="69"/>
      <c r="AM40" s="95" t="s">
        <v>75</v>
      </c>
      <c r="AN40" s="95" t="s">
        <v>75</v>
      </c>
      <c r="AO40" s="94"/>
      <c r="AP40" s="95"/>
      <c r="AQ40" s="95"/>
      <c r="AR40" s="94">
        <f t="shared" si="11"/>
        <v>0</v>
      </c>
      <c r="AS40" s="97">
        <f t="shared" si="17"/>
        <v>41.69</v>
      </c>
      <c r="AT40" s="2">
        <f t="shared" si="13"/>
        <v>41.69</v>
      </c>
      <c r="AU40" s="2">
        <f t="shared" si="14"/>
        <v>41.69</v>
      </c>
      <c r="AV40" s="2">
        <f t="shared" si="15"/>
        <v>0</v>
      </c>
    </row>
    <row r="41" s="2" customFormat="1" ht="61" spans="1:48">
      <c r="A41" s="29">
        <v>38</v>
      </c>
      <c r="B41" s="27"/>
      <c r="C41" s="26" t="s">
        <v>176</v>
      </c>
      <c r="D41" s="27" t="s">
        <v>177</v>
      </c>
      <c r="E41" s="46" t="s">
        <v>178</v>
      </c>
      <c r="F41" s="45">
        <f>'[1]2021年度园区有效投入-技术改造'!$I39</f>
        <v>1573.75</v>
      </c>
      <c r="G41" s="26" t="s">
        <v>86</v>
      </c>
      <c r="H41" s="27">
        <v>0.7</v>
      </c>
      <c r="I41" s="57">
        <f t="shared" si="0"/>
        <v>90.48</v>
      </c>
      <c r="J41" s="57">
        <f t="shared" si="1"/>
        <v>90.48</v>
      </c>
      <c r="K41" s="58">
        <v>8350.79</v>
      </c>
      <c r="L41" s="59">
        <f t="shared" si="2"/>
        <v>0.188455223996772</v>
      </c>
      <c r="M41" s="57">
        <f t="shared" si="3"/>
        <v>90.28</v>
      </c>
      <c r="N41" s="56">
        <f t="shared" si="4"/>
        <v>90.28</v>
      </c>
      <c r="O41" s="26" t="s">
        <v>69</v>
      </c>
      <c r="P41" s="63" t="s">
        <v>70</v>
      </c>
      <c r="Q41" s="63" t="s">
        <v>70</v>
      </c>
      <c r="R41" s="56"/>
      <c r="S41" s="57">
        <f t="shared" si="5"/>
        <v>0.9038</v>
      </c>
      <c r="T41" s="56" t="str">
        <f t="shared" si="6"/>
        <v>是</v>
      </c>
      <c r="U41" s="69">
        <v>3051</v>
      </c>
      <c r="V41" s="70">
        <v>1</v>
      </c>
      <c r="W41" s="69">
        <v>1</v>
      </c>
      <c r="X41" s="70">
        <f t="shared" si="7"/>
        <v>135.82</v>
      </c>
      <c r="Y41" s="77" t="e">
        <f>VLOOKUP(C41,#REF!,9,FALSE)</f>
        <v>#REF!</v>
      </c>
      <c r="Z41" s="77" t="e">
        <f>VLOOKUP($C41,#REF!,3,FALSE)</f>
        <v>#REF!</v>
      </c>
      <c r="AA41" s="78" t="e">
        <f>VLOOKUP($C41,#REF!,4,FALSE)*0.8</f>
        <v>#REF!</v>
      </c>
      <c r="AB41" s="78" t="e">
        <f>VLOOKUP($C41,#REF!,5,FALSE)</f>
        <v>#REF!</v>
      </c>
      <c r="AC41" s="86" t="e">
        <f>VLOOKUP($C41,#REF!,6,FALSE)</f>
        <v>#REF!</v>
      </c>
      <c r="AD41" s="17">
        <v>0.4556</v>
      </c>
      <c r="AE41" s="19" t="e">
        <f t="shared" si="16"/>
        <v>#REF!</v>
      </c>
      <c r="AF41" s="77" t="e">
        <f t="shared" si="9"/>
        <v>#REF!</v>
      </c>
      <c r="AG41" s="77"/>
      <c r="AH41" s="77"/>
      <c r="AI41" s="77"/>
      <c r="AJ41" s="56" t="e">
        <f t="shared" si="10"/>
        <v>#REF!</v>
      </c>
      <c r="AK41" s="69"/>
      <c r="AL41" s="69"/>
      <c r="AM41" s="95" t="s">
        <v>75</v>
      </c>
      <c r="AN41" s="95" t="s">
        <v>75</v>
      </c>
      <c r="AO41" s="94"/>
      <c r="AP41" s="95"/>
      <c r="AQ41" s="95"/>
      <c r="AR41" s="94">
        <f t="shared" si="11"/>
        <v>0</v>
      </c>
      <c r="AS41" s="97" t="e">
        <f t="shared" si="17"/>
        <v>#REF!</v>
      </c>
      <c r="AT41" s="2" t="e">
        <f t="shared" si="13"/>
        <v>#REF!</v>
      </c>
      <c r="AU41" s="2" t="e">
        <f t="shared" si="14"/>
        <v>#REF!</v>
      </c>
      <c r="AV41" s="2" t="e">
        <f t="shared" si="15"/>
        <v>#REF!</v>
      </c>
    </row>
    <row r="42" s="2" customFormat="1" ht="31" spans="1:48">
      <c r="A42" s="29">
        <v>39</v>
      </c>
      <c r="B42" s="27"/>
      <c r="C42" s="26" t="s">
        <v>179</v>
      </c>
      <c r="D42" s="27" t="s">
        <v>180</v>
      </c>
      <c r="E42" s="46" t="s">
        <v>181</v>
      </c>
      <c r="F42" s="45">
        <f>'[1]2021年度园区有效投入-技术改造'!$I40</f>
        <v>4431.53</v>
      </c>
      <c r="G42" s="26" t="s">
        <v>62</v>
      </c>
      <c r="H42" s="27">
        <v>0.8</v>
      </c>
      <c r="I42" s="57">
        <f t="shared" si="0"/>
        <v>91.47</v>
      </c>
      <c r="J42" s="57">
        <f t="shared" si="1"/>
        <v>91.47</v>
      </c>
      <c r="K42" s="58">
        <v>1611</v>
      </c>
      <c r="L42" s="59">
        <f t="shared" si="2"/>
        <v>2.75079453755431</v>
      </c>
      <c r="M42" s="57">
        <f t="shared" si="3"/>
        <v>94.08</v>
      </c>
      <c r="N42" s="56">
        <f t="shared" si="4"/>
        <v>94.08</v>
      </c>
      <c r="O42" s="26" t="s">
        <v>69</v>
      </c>
      <c r="P42" s="63" t="s">
        <v>70</v>
      </c>
      <c r="Q42" s="63" t="s">
        <v>70</v>
      </c>
      <c r="R42" s="56"/>
      <c r="S42" s="57">
        <f t="shared" si="5"/>
        <v>0.9278</v>
      </c>
      <c r="T42" s="56" t="str">
        <f t="shared" si="6"/>
        <v>是</v>
      </c>
      <c r="U42" s="69">
        <v>3712</v>
      </c>
      <c r="V42" s="70">
        <v>1</v>
      </c>
      <c r="W42" s="69">
        <v>1</v>
      </c>
      <c r="X42" s="70">
        <f t="shared" si="7"/>
        <v>399.83</v>
      </c>
      <c r="Y42" s="77" t="e">
        <f>VLOOKUP(C42,#REF!,9,FALSE)</f>
        <v>#REF!</v>
      </c>
      <c r="Z42" s="77" t="e">
        <f>VLOOKUP($C42,#REF!,3,FALSE)</f>
        <v>#REF!</v>
      </c>
      <c r="AA42" s="78" t="e">
        <f>VLOOKUP($C42,#REF!,4,FALSE)*0.8</f>
        <v>#REF!</v>
      </c>
      <c r="AB42" s="78" t="e">
        <f>VLOOKUP($C42,#REF!,5,FALSE)</f>
        <v>#REF!</v>
      </c>
      <c r="AC42" s="86" t="e">
        <f>VLOOKUP($C42,#REF!,6,FALSE)</f>
        <v>#REF!</v>
      </c>
      <c r="AD42" s="17">
        <v>0.4556</v>
      </c>
      <c r="AE42" s="19" t="e">
        <f t="shared" si="16"/>
        <v>#REF!</v>
      </c>
      <c r="AF42" s="77" t="e">
        <f t="shared" si="9"/>
        <v>#REF!</v>
      </c>
      <c r="AG42" s="77"/>
      <c r="AH42" s="77"/>
      <c r="AI42" s="77"/>
      <c r="AJ42" s="56" t="e">
        <f t="shared" si="10"/>
        <v>#REF!</v>
      </c>
      <c r="AK42" s="69"/>
      <c r="AL42" s="69"/>
      <c r="AM42" s="95" t="s">
        <v>75</v>
      </c>
      <c r="AN42" s="95" t="s">
        <v>75</v>
      </c>
      <c r="AO42" s="94"/>
      <c r="AP42" s="95"/>
      <c r="AQ42" s="95"/>
      <c r="AR42" s="94">
        <f t="shared" si="11"/>
        <v>0</v>
      </c>
      <c r="AS42" s="97" t="e">
        <f t="shared" si="17"/>
        <v>#REF!</v>
      </c>
      <c r="AT42" s="2" t="e">
        <f t="shared" si="13"/>
        <v>#REF!</v>
      </c>
      <c r="AU42" s="2" t="e">
        <f t="shared" si="14"/>
        <v>#REF!</v>
      </c>
      <c r="AV42" s="2" t="e">
        <f t="shared" si="15"/>
        <v>#REF!</v>
      </c>
    </row>
    <row r="43" s="2" customFormat="1" ht="46" spans="1:48">
      <c r="A43" s="29">
        <v>40</v>
      </c>
      <c r="B43" s="27"/>
      <c r="C43" s="26" t="s">
        <v>182</v>
      </c>
      <c r="D43" s="27" t="s">
        <v>183</v>
      </c>
      <c r="E43" s="46" t="s">
        <v>184</v>
      </c>
      <c r="F43" s="45">
        <f>'[1]2021年度园区有效投入-技术改造'!$I41</f>
        <v>908.59</v>
      </c>
      <c r="G43" s="26" t="s">
        <v>62</v>
      </c>
      <c r="H43" s="27">
        <v>0.8</v>
      </c>
      <c r="I43" s="57">
        <f t="shared" si="0"/>
        <v>90.24</v>
      </c>
      <c r="J43" s="57">
        <f t="shared" si="1"/>
        <v>90.24</v>
      </c>
      <c r="K43" s="58">
        <v>53831.4</v>
      </c>
      <c r="L43" s="59">
        <f t="shared" si="2"/>
        <v>0.0168784389779943</v>
      </c>
      <c r="M43" s="57">
        <f t="shared" si="3"/>
        <v>90.02</v>
      </c>
      <c r="N43" s="56">
        <f t="shared" si="4"/>
        <v>90.02</v>
      </c>
      <c r="O43" s="26" t="s">
        <v>69</v>
      </c>
      <c r="P43" s="63" t="s">
        <v>70</v>
      </c>
      <c r="Q43" s="63" t="s">
        <v>70</v>
      </c>
      <c r="R43" s="56"/>
      <c r="S43" s="57">
        <f t="shared" si="5"/>
        <v>0.9013</v>
      </c>
      <c r="T43" s="56" t="str">
        <f t="shared" si="6"/>
        <v>是</v>
      </c>
      <c r="U43" s="69" t="s">
        <v>79</v>
      </c>
      <c r="V43" s="70">
        <v>0.8</v>
      </c>
      <c r="W43" s="69">
        <v>1</v>
      </c>
      <c r="X43" s="70">
        <f t="shared" si="7"/>
        <v>64.04</v>
      </c>
      <c r="Y43" s="77" t="e">
        <f>VLOOKUP(C43,#REF!,9,FALSE)</f>
        <v>#REF!</v>
      </c>
      <c r="Z43" s="77" t="e">
        <f>VLOOKUP($C43,#REF!,3,FALSE)</f>
        <v>#REF!</v>
      </c>
      <c r="AA43" s="78" t="e">
        <f>VLOOKUP($C43,#REF!,4,FALSE)*0.8</f>
        <v>#REF!</v>
      </c>
      <c r="AB43" s="78" t="e">
        <f>VLOOKUP($C43,#REF!,5,FALSE)</f>
        <v>#REF!</v>
      </c>
      <c r="AC43" s="86" t="e">
        <f>VLOOKUP($C43,#REF!,6,FALSE)</f>
        <v>#REF!</v>
      </c>
      <c r="AD43" s="17">
        <v>0.4556</v>
      </c>
      <c r="AE43" s="19" t="e">
        <f t="shared" si="16"/>
        <v>#REF!</v>
      </c>
      <c r="AF43" s="77" t="e">
        <f t="shared" si="9"/>
        <v>#REF!</v>
      </c>
      <c r="AG43" s="77"/>
      <c r="AH43" s="77"/>
      <c r="AI43" s="77"/>
      <c r="AJ43" s="56" t="e">
        <f t="shared" si="10"/>
        <v>#REF!</v>
      </c>
      <c r="AK43" s="69"/>
      <c r="AL43" s="69"/>
      <c r="AM43" s="95" t="s">
        <v>75</v>
      </c>
      <c r="AN43" s="95" t="s">
        <v>75</v>
      </c>
      <c r="AO43" s="94"/>
      <c r="AP43" s="95"/>
      <c r="AQ43" s="95"/>
      <c r="AR43" s="94">
        <f t="shared" si="11"/>
        <v>0</v>
      </c>
      <c r="AS43" s="97" t="e">
        <f t="shared" si="17"/>
        <v>#REF!</v>
      </c>
      <c r="AT43" s="2" t="e">
        <f t="shared" si="13"/>
        <v>#REF!</v>
      </c>
      <c r="AU43" s="2" t="e">
        <f t="shared" si="14"/>
        <v>#REF!</v>
      </c>
      <c r="AV43" s="2" t="e">
        <f t="shared" si="15"/>
        <v>#REF!</v>
      </c>
    </row>
    <row r="44" s="2" customFormat="1" ht="46" spans="1:48">
      <c r="A44" s="29">
        <v>41</v>
      </c>
      <c r="B44" s="27"/>
      <c r="C44" s="26" t="s">
        <v>185</v>
      </c>
      <c r="D44" s="27" t="s">
        <v>186</v>
      </c>
      <c r="E44" s="46" t="s">
        <v>187</v>
      </c>
      <c r="F44" s="45">
        <f>'[1]2021年度园区有效投入-技术改造'!$I42</f>
        <v>4273.97</v>
      </c>
      <c r="G44" s="26" t="s">
        <v>86</v>
      </c>
      <c r="H44" s="27">
        <v>0.7</v>
      </c>
      <c r="I44" s="57">
        <f t="shared" si="0"/>
        <v>91.41</v>
      </c>
      <c r="J44" s="57">
        <f t="shared" si="1"/>
        <v>91.41</v>
      </c>
      <c r="K44" s="58">
        <v>2269</v>
      </c>
      <c r="L44" s="59">
        <f t="shared" si="2"/>
        <v>1.88363596297929</v>
      </c>
      <c r="M44" s="57">
        <f t="shared" si="3"/>
        <v>92.8</v>
      </c>
      <c r="N44" s="56">
        <f t="shared" si="4"/>
        <v>92.8</v>
      </c>
      <c r="O44" s="26" t="s">
        <v>69</v>
      </c>
      <c r="P44" s="63" t="s">
        <v>70</v>
      </c>
      <c r="Q44" s="63" t="s">
        <v>70</v>
      </c>
      <c r="R44" s="56"/>
      <c r="S44" s="57">
        <f t="shared" si="5"/>
        <v>0.9211</v>
      </c>
      <c r="T44" s="56" t="str">
        <f t="shared" si="6"/>
        <v>是</v>
      </c>
      <c r="U44" s="69">
        <v>4098</v>
      </c>
      <c r="V44" s="70">
        <v>1</v>
      </c>
      <c r="W44" s="69">
        <v>1</v>
      </c>
      <c r="X44" s="70">
        <f t="shared" si="7"/>
        <v>374.78</v>
      </c>
      <c r="Y44" s="77" t="e">
        <f>VLOOKUP(C44,#REF!,9,FALSE)</f>
        <v>#REF!</v>
      </c>
      <c r="Z44" s="77" t="e">
        <f>VLOOKUP($C44,#REF!,3,FALSE)</f>
        <v>#REF!</v>
      </c>
      <c r="AA44" s="78" t="e">
        <f>VLOOKUP($C44,#REF!,4,FALSE)*0.8</f>
        <v>#REF!</v>
      </c>
      <c r="AB44" s="78" t="e">
        <f>VLOOKUP($C44,#REF!,5,FALSE)</f>
        <v>#REF!</v>
      </c>
      <c r="AC44" s="86" t="e">
        <f>VLOOKUP($C44,#REF!,6,FALSE)</f>
        <v>#REF!</v>
      </c>
      <c r="AD44" s="17">
        <v>0.4556</v>
      </c>
      <c r="AE44" s="19" t="e">
        <f t="shared" si="16"/>
        <v>#REF!</v>
      </c>
      <c r="AF44" s="77" t="e">
        <f t="shared" si="9"/>
        <v>#REF!</v>
      </c>
      <c r="AG44" s="77"/>
      <c r="AH44" s="77"/>
      <c r="AI44" s="77"/>
      <c r="AJ44" s="56" t="e">
        <f t="shared" si="10"/>
        <v>#REF!</v>
      </c>
      <c r="AK44" s="69"/>
      <c r="AL44" s="69"/>
      <c r="AM44" s="95" t="s">
        <v>75</v>
      </c>
      <c r="AN44" s="95" t="s">
        <v>75</v>
      </c>
      <c r="AO44" s="94"/>
      <c r="AP44" s="95"/>
      <c r="AQ44" s="95"/>
      <c r="AR44" s="94">
        <f t="shared" si="11"/>
        <v>0</v>
      </c>
      <c r="AS44" s="97" t="e">
        <f t="shared" si="17"/>
        <v>#REF!</v>
      </c>
      <c r="AT44" s="2" t="e">
        <f t="shared" si="13"/>
        <v>#REF!</v>
      </c>
      <c r="AU44" s="2" t="e">
        <f t="shared" si="14"/>
        <v>#REF!</v>
      </c>
      <c r="AV44" s="2" t="e">
        <f t="shared" si="15"/>
        <v>#REF!</v>
      </c>
    </row>
    <row r="45" s="2" customFormat="1" ht="46" spans="1:48">
      <c r="A45" s="29">
        <v>42</v>
      </c>
      <c r="B45" s="27"/>
      <c r="C45" s="26" t="s">
        <v>188</v>
      </c>
      <c r="D45" s="27" t="s">
        <v>189</v>
      </c>
      <c r="E45" s="46" t="s">
        <v>190</v>
      </c>
      <c r="F45" s="45">
        <f>'[1]2021年度园区有效投入-技术改造'!$I43</f>
        <v>2099.58</v>
      </c>
      <c r="G45" s="26" t="s">
        <v>62</v>
      </c>
      <c r="H45" s="27">
        <v>0.8</v>
      </c>
      <c r="I45" s="57">
        <f t="shared" si="0"/>
        <v>90.66</v>
      </c>
      <c r="J45" s="57">
        <f t="shared" si="1"/>
        <v>90.66</v>
      </c>
      <c r="K45" s="58">
        <v>38413.65</v>
      </c>
      <c r="L45" s="59">
        <f t="shared" si="2"/>
        <v>0.0546571335970417</v>
      </c>
      <c r="M45" s="57">
        <f t="shared" si="3"/>
        <v>90.08</v>
      </c>
      <c r="N45" s="56">
        <f t="shared" si="4"/>
        <v>90.08</v>
      </c>
      <c r="O45" s="26" t="s">
        <v>69</v>
      </c>
      <c r="P45" s="63" t="s">
        <v>70</v>
      </c>
      <c r="Q45" s="63" t="s">
        <v>70</v>
      </c>
      <c r="R45" s="56"/>
      <c r="S45" s="57">
        <f t="shared" si="5"/>
        <v>0.9037</v>
      </c>
      <c r="T45" s="56" t="str">
        <f t="shared" si="6"/>
        <v>是</v>
      </c>
      <c r="U45" s="69">
        <v>2650</v>
      </c>
      <c r="V45" s="70">
        <v>1</v>
      </c>
      <c r="W45" s="69">
        <v>1</v>
      </c>
      <c r="X45" s="70">
        <f t="shared" si="7"/>
        <v>185.38</v>
      </c>
      <c r="Y45" s="77" t="e">
        <f>VLOOKUP(C45,#REF!,9,FALSE)</f>
        <v>#REF!</v>
      </c>
      <c r="Z45" s="77" t="e">
        <f>VLOOKUP($C45,#REF!,3,FALSE)</f>
        <v>#REF!</v>
      </c>
      <c r="AA45" s="78" t="e">
        <f>VLOOKUP($C45,#REF!,4,FALSE)*0.8</f>
        <v>#REF!</v>
      </c>
      <c r="AB45" s="78" t="e">
        <f>VLOOKUP($C45,#REF!,5,FALSE)</f>
        <v>#REF!</v>
      </c>
      <c r="AC45" s="86" t="e">
        <f>VLOOKUP($C45,#REF!,6,FALSE)</f>
        <v>#REF!</v>
      </c>
      <c r="AD45" s="17">
        <v>0.4556</v>
      </c>
      <c r="AE45" s="19" t="e">
        <f t="shared" si="16"/>
        <v>#REF!</v>
      </c>
      <c r="AF45" s="77" t="e">
        <f t="shared" si="9"/>
        <v>#REF!</v>
      </c>
      <c r="AG45" s="77"/>
      <c r="AH45" s="77"/>
      <c r="AI45" s="77"/>
      <c r="AJ45" s="56" t="e">
        <f t="shared" si="10"/>
        <v>#REF!</v>
      </c>
      <c r="AK45" s="69"/>
      <c r="AL45" s="69"/>
      <c r="AM45" s="95">
        <v>194.5</v>
      </c>
      <c r="AN45" s="95" t="s">
        <v>75</v>
      </c>
      <c r="AO45" s="94"/>
      <c r="AP45" s="95"/>
      <c r="AQ45" s="95"/>
      <c r="AR45" s="94">
        <f t="shared" si="11"/>
        <v>194.5</v>
      </c>
      <c r="AS45" s="97" t="e">
        <f t="shared" si="17"/>
        <v>#REF!</v>
      </c>
      <c r="AT45" s="2" t="e">
        <f t="shared" si="13"/>
        <v>#REF!</v>
      </c>
      <c r="AU45" s="2" t="e">
        <f t="shared" si="14"/>
        <v>#REF!</v>
      </c>
      <c r="AV45" s="2" t="e">
        <f t="shared" si="15"/>
        <v>#REF!</v>
      </c>
    </row>
    <row r="46" s="2" customFormat="1" ht="46" spans="1:48">
      <c r="A46" s="29">
        <v>43</v>
      </c>
      <c r="B46" s="27"/>
      <c r="C46" s="30" t="s">
        <v>191</v>
      </c>
      <c r="D46" s="27" t="s">
        <v>192</v>
      </c>
      <c r="E46" s="46" t="s">
        <v>193</v>
      </c>
      <c r="F46" s="45">
        <f>'[1]2021年度园区有效投入-技术改造'!$I44</f>
        <v>232.18</v>
      </c>
      <c r="G46" s="26" t="s">
        <v>62</v>
      </c>
      <c r="H46" s="27">
        <v>0.8</v>
      </c>
      <c r="I46" s="57">
        <f t="shared" si="0"/>
        <v>90.01</v>
      </c>
      <c r="J46" s="57">
        <f t="shared" si="1"/>
        <v>90.01</v>
      </c>
      <c r="K46" s="58">
        <v>1334</v>
      </c>
      <c r="L46" s="59">
        <f t="shared" si="2"/>
        <v>0.174047976011994</v>
      </c>
      <c r="M46" s="57">
        <f t="shared" si="3"/>
        <v>90.26</v>
      </c>
      <c r="N46" s="56">
        <f t="shared" si="4"/>
        <v>90.26</v>
      </c>
      <c r="O46" s="26" t="s">
        <v>69</v>
      </c>
      <c r="P46" s="63" t="s">
        <v>70</v>
      </c>
      <c r="Q46" s="63" t="s">
        <v>70</v>
      </c>
      <c r="R46" s="56"/>
      <c r="S46" s="57">
        <f t="shared" si="5"/>
        <v>0.9014</v>
      </c>
      <c r="T46" s="56" t="str">
        <f t="shared" si="6"/>
        <v>否</v>
      </c>
      <c r="U46" s="69" t="s">
        <v>79</v>
      </c>
      <c r="V46" s="70">
        <v>1</v>
      </c>
      <c r="W46" s="69">
        <v>1</v>
      </c>
      <c r="X46" s="70">
        <f t="shared" si="7"/>
        <v>20.46</v>
      </c>
      <c r="Y46" s="77"/>
      <c r="Z46" s="77"/>
      <c r="AA46" s="77"/>
      <c r="AB46" s="77"/>
      <c r="AC46" s="77"/>
      <c r="AD46" s="17">
        <v>0.4556</v>
      </c>
      <c r="AE46" s="19">
        <f t="shared" si="16"/>
        <v>0</v>
      </c>
      <c r="AF46" s="77">
        <f t="shared" si="9"/>
        <v>0</v>
      </c>
      <c r="AG46" s="77"/>
      <c r="AH46" s="77"/>
      <c r="AI46" s="77"/>
      <c r="AJ46" s="56">
        <f t="shared" si="10"/>
        <v>20.46</v>
      </c>
      <c r="AK46" s="69"/>
      <c r="AL46" s="69"/>
      <c r="AM46" s="95" t="s">
        <v>75</v>
      </c>
      <c r="AN46" s="95" t="s">
        <v>75</v>
      </c>
      <c r="AO46" s="94"/>
      <c r="AP46" s="95"/>
      <c r="AQ46" s="95"/>
      <c r="AR46" s="94">
        <f t="shared" si="11"/>
        <v>0</v>
      </c>
      <c r="AS46" s="97">
        <f t="shared" si="17"/>
        <v>20.46</v>
      </c>
      <c r="AT46" s="2">
        <f t="shared" si="13"/>
        <v>20.46</v>
      </c>
      <c r="AU46" s="2">
        <f t="shared" si="14"/>
        <v>20.46</v>
      </c>
      <c r="AV46" s="2">
        <f t="shared" si="15"/>
        <v>0</v>
      </c>
    </row>
    <row r="47" s="2" customFormat="1" ht="46" spans="1:48">
      <c r="A47" s="29">
        <v>44</v>
      </c>
      <c r="B47" s="27"/>
      <c r="C47" s="26" t="s">
        <v>194</v>
      </c>
      <c r="D47" s="27" t="s">
        <v>195</v>
      </c>
      <c r="E47" s="46" t="s">
        <v>196</v>
      </c>
      <c r="F47" s="45">
        <f>'[1]2021年度园区有效投入-技术改造'!$I45</f>
        <v>1578.63</v>
      </c>
      <c r="G47" s="26" t="s">
        <v>62</v>
      </c>
      <c r="H47" s="27">
        <v>0.8</v>
      </c>
      <c r="I47" s="57">
        <f t="shared" si="0"/>
        <v>90.48</v>
      </c>
      <c r="J47" s="57">
        <f t="shared" si="1"/>
        <v>90.48</v>
      </c>
      <c r="K47" s="58">
        <v>78350.72</v>
      </c>
      <c r="L47" s="59">
        <f t="shared" si="2"/>
        <v>0.0201482513498281</v>
      </c>
      <c r="M47" s="57">
        <f t="shared" si="3"/>
        <v>90.03</v>
      </c>
      <c r="N47" s="56">
        <f t="shared" si="4"/>
        <v>90.03</v>
      </c>
      <c r="O47" s="26" t="s">
        <v>69</v>
      </c>
      <c r="P47" s="63" t="s">
        <v>70</v>
      </c>
      <c r="Q47" s="63" t="s">
        <v>70</v>
      </c>
      <c r="R47" s="56"/>
      <c r="S47" s="57">
        <f t="shared" si="5"/>
        <v>0.9026</v>
      </c>
      <c r="T47" s="56" t="str">
        <f t="shared" si="6"/>
        <v>是</v>
      </c>
      <c r="U47" s="69">
        <v>3432</v>
      </c>
      <c r="V47" s="70">
        <v>1</v>
      </c>
      <c r="W47" s="69">
        <v>1</v>
      </c>
      <c r="X47" s="70">
        <f t="shared" si="7"/>
        <v>139.25</v>
      </c>
      <c r="Y47" s="77" t="e">
        <f>VLOOKUP(C47,#REF!,9,FALSE)</f>
        <v>#REF!</v>
      </c>
      <c r="Z47" s="77" t="e">
        <f>VLOOKUP($C47,#REF!,3,FALSE)</f>
        <v>#REF!</v>
      </c>
      <c r="AA47" s="78" t="e">
        <f>VLOOKUP($C47,#REF!,4,FALSE)*0.8</f>
        <v>#REF!</v>
      </c>
      <c r="AB47" s="78" t="e">
        <f>VLOOKUP($C47,#REF!,5,FALSE)</f>
        <v>#REF!</v>
      </c>
      <c r="AC47" s="86" t="e">
        <f>VLOOKUP($C47,#REF!,6,FALSE)</f>
        <v>#REF!</v>
      </c>
      <c r="AD47" s="17">
        <v>0.4556</v>
      </c>
      <c r="AE47" s="19" t="e">
        <f t="shared" si="16"/>
        <v>#REF!</v>
      </c>
      <c r="AF47" s="77" t="e">
        <f t="shared" si="9"/>
        <v>#REF!</v>
      </c>
      <c r="AG47" s="77"/>
      <c r="AH47" s="77"/>
      <c r="AI47" s="77"/>
      <c r="AJ47" s="56" t="e">
        <f t="shared" si="10"/>
        <v>#REF!</v>
      </c>
      <c r="AK47" s="69"/>
      <c r="AL47" s="69"/>
      <c r="AM47" s="95" t="s">
        <v>75</v>
      </c>
      <c r="AN47" s="95">
        <v>1</v>
      </c>
      <c r="AO47" s="94"/>
      <c r="AP47" s="95"/>
      <c r="AQ47" s="95"/>
      <c r="AR47" s="94">
        <f t="shared" si="11"/>
        <v>1</v>
      </c>
      <c r="AS47" s="97" t="e">
        <f t="shared" si="17"/>
        <v>#REF!</v>
      </c>
      <c r="AT47" s="2" t="e">
        <f t="shared" si="13"/>
        <v>#REF!</v>
      </c>
      <c r="AU47" s="2" t="e">
        <f t="shared" si="14"/>
        <v>#REF!</v>
      </c>
      <c r="AV47" s="2" t="e">
        <f t="shared" si="15"/>
        <v>#REF!</v>
      </c>
    </row>
    <row r="48" s="2" customFormat="1" ht="61" spans="1:48">
      <c r="A48" s="29">
        <v>45</v>
      </c>
      <c r="B48" s="27"/>
      <c r="C48" s="26" t="s">
        <v>197</v>
      </c>
      <c r="D48" s="27" t="s">
        <v>198</v>
      </c>
      <c r="E48" s="46" t="s">
        <v>199</v>
      </c>
      <c r="F48" s="45">
        <f>'[1]2021年度园区有效投入-技术改造'!$I46</f>
        <v>2895.11</v>
      </c>
      <c r="G48" s="26" t="s">
        <v>90</v>
      </c>
      <c r="H48" s="27">
        <v>0.6</v>
      </c>
      <c r="I48" s="57">
        <f t="shared" si="0"/>
        <v>90.93</v>
      </c>
      <c r="J48" s="57">
        <f t="shared" si="1"/>
        <v>90.93</v>
      </c>
      <c r="K48" s="58">
        <v>6542.24</v>
      </c>
      <c r="L48" s="59">
        <f t="shared" si="2"/>
        <v>0.442525801560322</v>
      </c>
      <c r="M48" s="57">
        <f t="shared" si="3"/>
        <v>90.65</v>
      </c>
      <c r="N48" s="56">
        <f t="shared" si="4"/>
        <v>90.65</v>
      </c>
      <c r="O48" s="26" t="s">
        <v>69</v>
      </c>
      <c r="P48" s="63" t="s">
        <v>70</v>
      </c>
      <c r="Q48" s="63" t="s">
        <v>70</v>
      </c>
      <c r="R48" s="56"/>
      <c r="S48" s="57">
        <f t="shared" si="5"/>
        <v>0.9079</v>
      </c>
      <c r="T48" s="56" t="str">
        <f t="shared" si="6"/>
        <v>是</v>
      </c>
      <c r="U48" s="69">
        <v>6462</v>
      </c>
      <c r="V48" s="70">
        <v>1</v>
      </c>
      <c r="W48" s="69">
        <v>1</v>
      </c>
      <c r="X48" s="70">
        <f t="shared" si="7"/>
        <v>245.02</v>
      </c>
      <c r="Y48" s="77"/>
      <c r="Z48" s="77"/>
      <c r="AA48" s="77"/>
      <c r="AB48" s="77"/>
      <c r="AC48" s="77"/>
      <c r="AD48" s="17">
        <v>0.4556</v>
      </c>
      <c r="AE48" s="19">
        <f t="shared" si="16"/>
        <v>0</v>
      </c>
      <c r="AF48" s="77">
        <f t="shared" si="9"/>
        <v>0</v>
      </c>
      <c r="AG48" s="77"/>
      <c r="AH48" s="77"/>
      <c r="AI48" s="77"/>
      <c r="AJ48" s="56">
        <f t="shared" si="10"/>
        <v>245.02</v>
      </c>
      <c r="AK48" s="69"/>
      <c r="AL48" s="69"/>
      <c r="AM48" s="95" t="s">
        <v>75</v>
      </c>
      <c r="AN48" s="95" t="s">
        <v>75</v>
      </c>
      <c r="AO48" s="94"/>
      <c r="AP48" s="95"/>
      <c r="AQ48" s="95"/>
      <c r="AR48" s="94">
        <f t="shared" si="11"/>
        <v>0</v>
      </c>
      <c r="AS48" s="97">
        <f t="shared" si="17"/>
        <v>245.02</v>
      </c>
      <c r="AT48" s="2">
        <f t="shared" si="13"/>
        <v>245.02</v>
      </c>
      <c r="AU48" s="2">
        <f t="shared" si="14"/>
        <v>245.02</v>
      </c>
      <c r="AV48" s="2">
        <f t="shared" si="15"/>
        <v>0</v>
      </c>
    </row>
    <row r="49" s="2" customFormat="1" ht="61" spans="1:48">
      <c r="A49" s="29">
        <v>46</v>
      </c>
      <c r="B49" s="27"/>
      <c r="C49" s="26" t="s">
        <v>200</v>
      </c>
      <c r="D49" s="27" t="s">
        <v>201</v>
      </c>
      <c r="E49" s="46" t="s">
        <v>202</v>
      </c>
      <c r="F49" s="45">
        <f>'[1]2021年度园区有效投入-技术改造'!$I47</f>
        <v>1086.9</v>
      </c>
      <c r="G49" s="26" t="s">
        <v>86</v>
      </c>
      <c r="H49" s="27">
        <v>0.7</v>
      </c>
      <c r="I49" s="57">
        <f t="shared" si="0"/>
        <v>90.31</v>
      </c>
      <c r="J49" s="57">
        <f t="shared" si="1"/>
        <v>90.31</v>
      </c>
      <c r="K49" s="58">
        <v>9687.05</v>
      </c>
      <c r="L49" s="59">
        <f t="shared" si="2"/>
        <v>0.112201340965516</v>
      </c>
      <c r="M49" s="57">
        <f t="shared" si="3"/>
        <v>90.16</v>
      </c>
      <c r="N49" s="56">
        <f t="shared" si="4"/>
        <v>90.16</v>
      </c>
      <c r="O49" s="26" t="s">
        <v>69</v>
      </c>
      <c r="P49" s="63" t="s">
        <v>70</v>
      </c>
      <c r="Q49" s="63" t="s">
        <v>70</v>
      </c>
      <c r="R49" s="56"/>
      <c r="S49" s="57">
        <f t="shared" si="5"/>
        <v>0.9024</v>
      </c>
      <c r="T49" s="56" t="str">
        <f t="shared" si="6"/>
        <v>是</v>
      </c>
      <c r="U49" s="69" t="s">
        <v>79</v>
      </c>
      <c r="V49" s="70">
        <v>0.8</v>
      </c>
      <c r="W49" s="69">
        <v>1</v>
      </c>
      <c r="X49" s="70">
        <f t="shared" si="7"/>
        <v>74.95</v>
      </c>
      <c r="Y49" s="77"/>
      <c r="Z49" s="77"/>
      <c r="AA49" s="77"/>
      <c r="AB49" s="77"/>
      <c r="AC49" s="77"/>
      <c r="AD49" s="17">
        <v>0.4556</v>
      </c>
      <c r="AE49" s="19">
        <f t="shared" si="16"/>
        <v>0</v>
      </c>
      <c r="AF49" s="77">
        <f t="shared" si="9"/>
        <v>0</v>
      </c>
      <c r="AG49" s="77"/>
      <c r="AH49" s="77"/>
      <c r="AI49" s="77"/>
      <c r="AJ49" s="56">
        <f t="shared" si="10"/>
        <v>74.95</v>
      </c>
      <c r="AK49" s="69"/>
      <c r="AL49" s="69"/>
      <c r="AM49" s="95" t="s">
        <v>75</v>
      </c>
      <c r="AN49" s="95" t="s">
        <v>75</v>
      </c>
      <c r="AO49" s="94"/>
      <c r="AP49" s="95"/>
      <c r="AQ49" s="95"/>
      <c r="AR49" s="94">
        <f t="shared" si="11"/>
        <v>0</v>
      </c>
      <c r="AS49" s="97">
        <f t="shared" si="17"/>
        <v>74.95</v>
      </c>
      <c r="AT49" s="2">
        <f t="shared" si="13"/>
        <v>74.95</v>
      </c>
      <c r="AU49" s="2">
        <f t="shared" si="14"/>
        <v>74.95</v>
      </c>
      <c r="AV49" s="2">
        <f t="shared" si="15"/>
        <v>0</v>
      </c>
    </row>
    <row r="50" s="2" customFormat="1" ht="46" spans="1:48">
      <c r="A50" s="29">
        <v>47</v>
      </c>
      <c r="B50" s="27"/>
      <c r="C50" s="26" t="s">
        <v>203</v>
      </c>
      <c r="D50" s="27" t="s">
        <v>204</v>
      </c>
      <c r="E50" s="46" t="s">
        <v>205</v>
      </c>
      <c r="F50" s="45">
        <f>'[1]2021年度园区有效投入-技术改造'!$I48</f>
        <v>251.41</v>
      </c>
      <c r="G50" s="26" t="s">
        <v>86</v>
      </c>
      <c r="H50" s="27">
        <v>0.7</v>
      </c>
      <c r="I50" s="57">
        <f t="shared" si="0"/>
        <v>90.02</v>
      </c>
      <c r="J50" s="57">
        <f t="shared" si="1"/>
        <v>90.02</v>
      </c>
      <c r="K50" s="58">
        <v>9451.42</v>
      </c>
      <c r="L50" s="59">
        <f t="shared" si="2"/>
        <v>0.0266002357317736</v>
      </c>
      <c r="M50" s="57">
        <f t="shared" si="3"/>
        <v>90.04</v>
      </c>
      <c r="N50" s="56">
        <f t="shared" si="4"/>
        <v>90.04</v>
      </c>
      <c r="O50" s="26" t="s">
        <v>69</v>
      </c>
      <c r="P50" s="63" t="s">
        <v>70</v>
      </c>
      <c r="Q50" s="63" t="s">
        <v>70</v>
      </c>
      <c r="R50" s="56"/>
      <c r="S50" s="57">
        <f t="shared" si="5"/>
        <v>0.9003</v>
      </c>
      <c r="T50" s="56" t="str">
        <f t="shared" si="6"/>
        <v>否</v>
      </c>
      <c r="U50" s="69" t="s">
        <v>79</v>
      </c>
      <c r="V50" s="70">
        <v>1</v>
      </c>
      <c r="W50" s="69">
        <v>1</v>
      </c>
      <c r="X50" s="70">
        <f t="shared" si="7"/>
        <v>21.63</v>
      </c>
      <c r="Y50" s="77"/>
      <c r="Z50" s="77"/>
      <c r="AA50" s="77"/>
      <c r="AB50" s="77"/>
      <c r="AC50" s="77"/>
      <c r="AD50" s="17">
        <v>0.4556</v>
      </c>
      <c r="AE50" s="19">
        <f t="shared" si="16"/>
        <v>0</v>
      </c>
      <c r="AF50" s="77">
        <f t="shared" si="9"/>
        <v>0</v>
      </c>
      <c r="AG50" s="77"/>
      <c r="AH50" s="77"/>
      <c r="AI50" s="77"/>
      <c r="AJ50" s="56">
        <f t="shared" si="10"/>
        <v>21.63</v>
      </c>
      <c r="AK50" s="69"/>
      <c r="AL50" s="69"/>
      <c r="AM50" s="95" t="s">
        <v>75</v>
      </c>
      <c r="AN50" s="95" t="s">
        <v>75</v>
      </c>
      <c r="AO50" s="94"/>
      <c r="AP50" s="95"/>
      <c r="AQ50" s="95"/>
      <c r="AR50" s="94">
        <f t="shared" si="11"/>
        <v>0</v>
      </c>
      <c r="AS50" s="97">
        <f t="shared" si="17"/>
        <v>21.63</v>
      </c>
      <c r="AT50" s="2">
        <f t="shared" si="13"/>
        <v>21.63</v>
      </c>
      <c r="AU50" s="2">
        <f t="shared" si="14"/>
        <v>21.63</v>
      </c>
      <c r="AV50" s="2">
        <f t="shared" si="15"/>
        <v>0</v>
      </c>
    </row>
    <row r="51" s="2" customFormat="1" ht="61" spans="1:48">
      <c r="A51" s="29">
        <v>48</v>
      </c>
      <c r="B51" s="27"/>
      <c r="C51" s="26" t="s">
        <v>206</v>
      </c>
      <c r="D51" s="27" t="s">
        <v>207</v>
      </c>
      <c r="E51" s="46" t="s">
        <v>208</v>
      </c>
      <c r="F51" s="45">
        <f>'[1]2021年度园区有效投入-技术改造'!$I49</f>
        <v>622.06</v>
      </c>
      <c r="G51" s="26" t="s">
        <v>62</v>
      </c>
      <c r="H51" s="27">
        <v>0.8</v>
      </c>
      <c r="I51" s="57">
        <f t="shared" si="0"/>
        <v>90.15</v>
      </c>
      <c r="J51" s="57">
        <f t="shared" si="1"/>
        <v>90.15</v>
      </c>
      <c r="K51" s="58">
        <v>7504.7</v>
      </c>
      <c r="L51" s="59">
        <f t="shared" si="2"/>
        <v>0.0828893893160286</v>
      </c>
      <c r="M51" s="57">
        <f t="shared" si="3"/>
        <v>90.12</v>
      </c>
      <c r="N51" s="56">
        <f t="shared" si="4"/>
        <v>90.12</v>
      </c>
      <c r="O51" s="26" t="s">
        <v>69</v>
      </c>
      <c r="P51" s="63" t="s">
        <v>70</v>
      </c>
      <c r="Q51" s="63" t="s">
        <v>70</v>
      </c>
      <c r="R51" s="56"/>
      <c r="S51" s="57">
        <f t="shared" si="5"/>
        <v>0.9014</v>
      </c>
      <c r="T51" s="56" t="str">
        <f t="shared" si="6"/>
        <v>是</v>
      </c>
      <c r="U51" s="69" t="s">
        <v>79</v>
      </c>
      <c r="V51" s="70">
        <v>0.8</v>
      </c>
      <c r="W51" s="69">
        <v>1</v>
      </c>
      <c r="X51" s="70">
        <f t="shared" si="7"/>
        <v>43.85</v>
      </c>
      <c r="Y51" s="77"/>
      <c r="Z51" s="77"/>
      <c r="AA51" s="77"/>
      <c r="AB51" s="77"/>
      <c r="AC51" s="77"/>
      <c r="AD51" s="17">
        <v>0.4556</v>
      </c>
      <c r="AE51" s="19">
        <f t="shared" si="16"/>
        <v>0</v>
      </c>
      <c r="AF51" s="77">
        <f t="shared" si="9"/>
        <v>0</v>
      </c>
      <c r="AG51" s="77"/>
      <c r="AH51" s="77"/>
      <c r="AI51" s="77"/>
      <c r="AJ51" s="56">
        <f t="shared" si="10"/>
        <v>43.85</v>
      </c>
      <c r="AK51" s="69"/>
      <c r="AL51" s="69"/>
      <c r="AM51" s="95" t="s">
        <v>75</v>
      </c>
      <c r="AN51" s="95" t="s">
        <v>75</v>
      </c>
      <c r="AO51" s="94"/>
      <c r="AP51" s="95"/>
      <c r="AQ51" s="95"/>
      <c r="AR51" s="94">
        <f t="shared" si="11"/>
        <v>0</v>
      </c>
      <c r="AS51" s="97">
        <f t="shared" si="17"/>
        <v>43.85</v>
      </c>
      <c r="AT51" s="2">
        <f t="shared" si="13"/>
        <v>43.85</v>
      </c>
      <c r="AU51" s="2">
        <f t="shared" si="14"/>
        <v>43.85</v>
      </c>
      <c r="AV51" s="2">
        <f t="shared" si="15"/>
        <v>0</v>
      </c>
    </row>
    <row r="52" s="2" customFormat="1" ht="61" spans="1:48">
      <c r="A52" s="29">
        <v>49</v>
      </c>
      <c r="B52" s="27"/>
      <c r="C52" s="26" t="s">
        <v>209</v>
      </c>
      <c r="D52" s="27" t="s">
        <v>210</v>
      </c>
      <c r="E52" s="46" t="s">
        <v>211</v>
      </c>
      <c r="F52" s="45">
        <f>'[1]2021年度园区有效投入-技术改造'!$I50</f>
        <v>4117.75</v>
      </c>
      <c r="G52" s="26" t="s">
        <v>62</v>
      </c>
      <c r="H52" s="27">
        <v>0.8</v>
      </c>
      <c r="I52" s="57">
        <f t="shared" si="0"/>
        <v>91.36</v>
      </c>
      <c r="J52" s="57">
        <f t="shared" si="1"/>
        <v>91.36</v>
      </c>
      <c r="K52" s="58">
        <v>11716.06</v>
      </c>
      <c r="L52" s="59">
        <f t="shared" si="2"/>
        <v>0.35146201026625</v>
      </c>
      <c r="M52" s="57">
        <f t="shared" si="3"/>
        <v>90.52</v>
      </c>
      <c r="N52" s="56">
        <f t="shared" si="4"/>
        <v>90.52</v>
      </c>
      <c r="O52" s="26" t="s">
        <v>69</v>
      </c>
      <c r="P52" s="63" t="s">
        <v>70</v>
      </c>
      <c r="Q52" s="63" t="s">
        <v>70</v>
      </c>
      <c r="R52" s="56"/>
      <c r="S52" s="57">
        <f t="shared" si="5"/>
        <v>0.9094</v>
      </c>
      <c r="T52" s="56" t="str">
        <f t="shared" si="6"/>
        <v>是</v>
      </c>
      <c r="U52" s="69">
        <v>612</v>
      </c>
      <c r="V52" s="70">
        <v>1</v>
      </c>
      <c r="W52" s="69">
        <v>1</v>
      </c>
      <c r="X52" s="70">
        <f t="shared" si="7"/>
        <v>365.46</v>
      </c>
      <c r="Y52" s="77"/>
      <c r="Z52" s="77"/>
      <c r="AA52" s="77"/>
      <c r="AB52" s="77"/>
      <c r="AC52" s="77"/>
      <c r="AD52" s="17">
        <v>0.4556</v>
      </c>
      <c r="AE52" s="19">
        <f t="shared" si="16"/>
        <v>0</v>
      </c>
      <c r="AF52" s="77">
        <f t="shared" si="9"/>
        <v>0</v>
      </c>
      <c r="AG52" s="77"/>
      <c r="AH52" s="77"/>
      <c r="AI52" s="77"/>
      <c r="AJ52" s="56">
        <f t="shared" si="10"/>
        <v>365.46</v>
      </c>
      <c r="AK52" s="69"/>
      <c r="AL52" s="69"/>
      <c r="AM52" s="95" t="s">
        <v>75</v>
      </c>
      <c r="AN52" s="95" t="s">
        <v>75</v>
      </c>
      <c r="AO52" s="94"/>
      <c r="AP52" s="95"/>
      <c r="AQ52" s="95"/>
      <c r="AR52" s="94">
        <f t="shared" si="11"/>
        <v>0</v>
      </c>
      <c r="AS52" s="97">
        <f t="shared" si="17"/>
        <v>365.46</v>
      </c>
      <c r="AT52" s="2">
        <f t="shared" si="13"/>
        <v>365.46</v>
      </c>
      <c r="AU52" s="2">
        <f t="shared" si="14"/>
        <v>365.46</v>
      </c>
      <c r="AV52" s="2">
        <f t="shared" si="15"/>
        <v>0</v>
      </c>
    </row>
    <row r="53" s="2" customFormat="1" ht="61" spans="1:48">
      <c r="A53" s="29">
        <v>51</v>
      </c>
      <c r="B53" s="27"/>
      <c r="C53" s="26" t="s">
        <v>212</v>
      </c>
      <c r="D53" s="27" t="s">
        <v>213</v>
      </c>
      <c r="E53" s="46" t="s">
        <v>214</v>
      </c>
      <c r="F53" s="45">
        <f>'[1]2021年度园区有效投入-技术改造'!$I52</f>
        <v>2888.55</v>
      </c>
      <c r="G53" s="26" t="s">
        <v>86</v>
      </c>
      <c r="H53" s="27">
        <v>0.7</v>
      </c>
      <c r="I53" s="57">
        <f t="shared" si="0"/>
        <v>90.93</v>
      </c>
      <c r="J53" s="57">
        <f t="shared" si="1"/>
        <v>90.93</v>
      </c>
      <c r="K53" s="58">
        <v>2347.94</v>
      </c>
      <c r="L53" s="59">
        <f t="shared" si="2"/>
        <v>1.23024864349174</v>
      </c>
      <c r="M53" s="57">
        <f t="shared" si="3"/>
        <v>91.83</v>
      </c>
      <c r="N53" s="56">
        <f t="shared" si="4"/>
        <v>91.83</v>
      </c>
      <c r="O53" s="26" t="s">
        <v>69</v>
      </c>
      <c r="P53" s="63" t="s">
        <v>70</v>
      </c>
      <c r="Q53" s="63" t="s">
        <v>70</v>
      </c>
      <c r="R53" s="56"/>
      <c r="S53" s="57">
        <f t="shared" si="5"/>
        <v>0.9138</v>
      </c>
      <c r="T53" s="56" t="str">
        <f t="shared" si="6"/>
        <v>是</v>
      </c>
      <c r="U53" s="69">
        <v>3315</v>
      </c>
      <c r="V53" s="70">
        <v>1</v>
      </c>
      <c r="W53" s="69">
        <v>1</v>
      </c>
      <c r="X53" s="70">
        <f t="shared" si="7"/>
        <v>251.6</v>
      </c>
      <c r="Y53" s="77" t="e">
        <f>VLOOKUP(C53,#REF!,9,FALSE)</f>
        <v>#REF!</v>
      </c>
      <c r="Z53" s="77" t="e">
        <f>VLOOKUP($C53,#REF!,3,FALSE)</f>
        <v>#REF!</v>
      </c>
      <c r="AA53" s="78" t="e">
        <f>VLOOKUP($C53,#REF!,4,FALSE)*0.8</f>
        <v>#REF!</v>
      </c>
      <c r="AB53" s="78" t="e">
        <f>VLOOKUP($C53,#REF!,5,FALSE)</f>
        <v>#REF!</v>
      </c>
      <c r="AC53" s="86" t="e">
        <f>VLOOKUP($C53,#REF!,6,FALSE)</f>
        <v>#REF!</v>
      </c>
      <c r="AD53" s="17">
        <v>0.4556</v>
      </c>
      <c r="AE53" s="19" t="e">
        <f t="shared" si="16"/>
        <v>#REF!</v>
      </c>
      <c r="AF53" s="77" t="e">
        <f t="shared" si="9"/>
        <v>#REF!</v>
      </c>
      <c r="AG53" s="77"/>
      <c r="AH53" s="77"/>
      <c r="AI53" s="77"/>
      <c r="AJ53" s="56" t="e">
        <f t="shared" si="10"/>
        <v>#REF!</v>
      </c>
      <c r="AK53" s="69"/>
      <c r="AL53" s="69"/>
      <c r="AM53" s="95">
        <v>302.8</v>
      </c>
      <c r="AN53" s="95" t="s">
        <v>75</v>
      </c>
      <c r="AO53" s="94"/>
      <c r="AP53" s="95"/>
      <c r="AQ53" s="95"/>
      <c r="AR53" s="94">
        <f t="shared" si="11"/>
        <v>302.8</v>
      </c>
      <c r="AS53" s="97" t="e">
        <f t="shared" si="17"/>
        <v>#REF!</v>
      </c>
      <c r="AT53" s="2" t="e">
        <f t="shared" si="13"/>
        <v>#REF!</v>
      </c>
      <c r="AU53" s="2" t="e">
        <f t="shared" si="14"/>
        <v>#REF!</v>
      </c>
      <c r="AV53" s="2" t="e">
        <f t="shared" si="15"/>
        <v>#REF!</v>
      </c>
    </row>
    <row r="54" s="2" customFormat="1" ht="61" spans="1:48">
      <c r="A54" s="29">
        <v>52</v>
      </c>
      <c r="B54" s="27"/>
      <c r="C54" s="26" t="s">
        <v>215</v>
      </c>
      <c r="D54" s="27" t="s">
        <v>216</v>
      </c>
      <c r="E54" s="46" t="s">
        <v>217</v>
      </c>
      <c r="F54" s="45">
        <f>'[1]2021年度园区有效投入-技术改造'!$I53</f>
        <v>676.36</v>
      </c>
      <c r="G54" s="26" t="s">
        <v>86</v>
      </c>
      <c r="H54" s="27">
        <v>0.7</v>
      </c>
      <c r="I54" s="57">
        <f t="shared" si="0"/>
        <v>90.16</v>
      </c>
      <c r="J54" s="57">
        <f t="shared" si="1"/>
        <v>90.16</v>
      </c>
      <c r="K54" s="58">
        <v>796.45</v>
      </c>
      <c r="L54" s="59">
        <f t="shared" si="2"/>
        <v>0.849218406679641</v>
      </c>
      <c r="M54" s="57">
        <f t="shared" si="3"/>
        <v>91.26</v>
      </c>
      <c r="N54" s="56">
        <f t="shared" si="4"/>
        <v>91.26</v>
      </c>
      <c r="O54" s="26" t="s">
        <v>69</v>
      </c>
      <c r="P54" s="63" t="s">
        <v>70</v>
      </c>
      <c r="Q54" s="63" t="s">
        <v>70</v>
      </c>
      <c r="R54" s="56"/>
      <c r="S54" s="57">
        <f t="shared" si="5"/>
        <v>0.9071</v>
      </c>
      <c r="T54" s="56" t="str">
        <f t="shared" si="6"/>
        <v>是</v>
      </c>
      <c r="U54" s="69">
        <v>2391</v>
      </c>
      <c r="V54" s="70">
        <v>1</v>
      </c>
      <c r="W54" s="69">
        <v>1</v>
      </c>
      <c r="X54" s="70">
        <f t="shared" si="7"/>
        <v>58.55</v>
      </c>
      <c r="Y54" s="77"/>
      <c r="Z54" s="77"/>
      <c r="AA54" s="77"/>
      <c r="AB54" s="77"/>
      <c r="AC54" s="77"/>
      <c r="AD54" s="17">
        <v>0.4556</v>
      </c>
      <c r="AE54" s="19">
        <f t="shared" si="16"/>
        <v>0</v>
      </c>
      <c r="AF54" s="77">
        <f t="shared" si="9"/>
        <v>0</v>
      </c>
      <c r="AG54" s="77"/>
      <c r="AH54" s="77"/>
      <c r="AI54" s="77"/>
      <c r="AJ54" s="56">
        <f t="shared" si="10"/>
        <v>58.55</v>
      </c>
      <c r="AK54" s="69"/>
      <c r="AL54" s="69"/>
      <c r="AM54" s="95" t="s">
        <v>75</v>
      </c>
      <c r="AN54" s="95" t="s">
        <v>75</v>
      </c>
      <c r="AO54" s="94"/>
      <c r="AP54" s="95"/>
      <c r="AQ54" s="95"/>
      <c r="AR54" s="94">
        <f t="shared" si="11"/>
        <v>0</v>
      </c>
      <c r="AS54" s="97">
        <f t="shared" si="17"/>
        <v>58.55</v>
      </c>
      <c r="AT54" s="2">
        <f t="shared" si="13"/>
        <v>58.55</v>
      </c>
      <c r="AU54" s="2">
        <f t="shared" si="14"/>
        <v>58.55</v>
      </c>
      <c r="AV54" s="2">
        <f t="shared" si="15"/>
        <v>0</v>
      </c>
    </row>
    <row r="55" s="2" customFormat="1" ht="61" spans="1:48">
      <c r="A55" s="29">
        <v>53</v>
      </c>
      <c r="B55" s="27"/>
      <c r="C55" s="26" t="s">
        <v>218</v>
      </c>
      <c r="D55" s="27" t="s">
        <v>219</v>
      </c>
      <c r="E55" s="46" t="s">
        <v>220</v>
      </c>
      <c r="F55" s="45">
        <f>'[1]2021年度园区有效投入-技术改造'!$I54</f>
        <v>2046.35</v>
      </c>
      <c r="G55" s="26" t="s">
        <v>86</v>
      </c>
      <c r="H55" s="27">
        <v>0.7</v>
      </c>
      <c r="I55" s="57">
        <f t="shared" si="0"/>
        <v>90.64</v>
      </c>
      <c r="J55" s="57">
        <f t="shared" si="1"/>
        <v>90.64</v>
      </c>
      <c r="K55" s="58">
        <v>5927.08</v>
      </c>
      <c r="L55" s="59">
        <f t="shared" si="2"/>
        <v>0.345254324220358</v>
      </c>
      <c r="M55" s="57">
        <f t="shared" si="3"/>
        <v>90.51</v>
      </c>
      <c r="N55" s="56">
        <f t="shared" si="4"/>
        <v>90.51</v>
      </c>
      <c r="O55" s="26" t="s">
        <v>69</v>
      </c>
      <c r="P55" s="63" t="s">
        <v>70</v>
      </c>
      <c r="Q55" s="63" t="s">
        <v>70</v>
      </c>
      <c r="R55" s="56"/>
      <c r="S55" s="57">
        <f t="shared" si="5"/>
        <v>0.9058</v>
      </c>
      <c r="T55" s="56" t="str">
        <f t="shared" si="6"/>
        <v>是</v>
      </c>
      <c r="U55" s="69">
        <v>498</v>
      </c>
      <c r="V55" s="70">
        <v>1</v>
      </c>
      <c r="W55" s="69">
        <v>1</v>
      </c>
      <c r="X55" s="70">
        <f t="shared" si="7"/>
        <v>176.94</v>
      </c>
      <c r="Y55" s="77" t="e">
        <f>VLOOKUP(C55,#REF!,9,FALSE)</f>
        <v>#REF!</v>
      </c>
      <c r="Z55" s="77" t="e">
        <f>VLOOKUP($C55,#REF!,3,FALSE)</f>
        <v>#REF!</v>
      </c>
      <c r="AA55" s="78" t="e">
        <f>VLOOKUP($C55,#REF!,4,FALSE)*0.8</f>
        <v>#REF!</v>
      </c>
      <c r="AB55" s="78" t="e">
        <f>VLOOKUP($C55,#REF!,5,FALSE)</f>
        <v>#REF!</v>
      </c>
      <c r="AC55" s="86" t="e">
        <f>VLOOKUP($C55,#REF!,6,FALSE)</f>
        <v>#REF!</v>
      </c>
      <c r="AD55" s="17">
        <v>0.4556</v>
      </c>
      <c r="AE55" s="19" t="e">
        <f t="shared" si="16"/>
        <v>#REF!</v>
      </c>
      <c r="AF55" s="77" t="e">
        <f t="shared" si="9"/>
        <v>#REF!</v>
      </c>
      <c r="AG55" s="77"/>
      <c r="AH55" s="77"/>
      <c r="AI55" s="77"/>
      <c r="AJ55" s="56" t="e">
        <f t="shared" si="10"/>
        <v>#REF!</v>
      </c>
      <c r="AK55" s="69"/>
      <c r="AL55" s="69"/>
      <c r="AM55" s="95" t="s">
        <v>75</v>
      </c>
      <c r="AN55" s="95" t="s">
        <v>75</v>
      </c>
      <c r="AO55" s="94"/>
      <c r="AP55" s="95"/>
      <c r="AQ55" s="95"/>
      <c r="AR55" s="94">
        <f t="shared" si="11"/>
        <v>0</v>
      </c>
      <c r="AS55" s="97" t="e">
        <f t="shared" si="17"/>
        <v>#REF!</v>
      </c>
      <c r="AT55" s="2" t="e">
        <f t="shared" si="13"/>
        <v>#REF!</v>
      </c>
      <c r="AU55" s="2" t="e">
        <f t="shared" si="14"/>
        <v>#REF!</v>
      </c>
      <c r="AV55" s="2" t="e">
        <f t="shared" si="15"/>
        <v>#REF!</v>
      </c>
    </row>
    <row r="56" s="2" customFormat="1" ht="46" spans="1:48">
      <c r="A56" s="29">
        <v>54</v>
      </c>
      <c r="B56" s="27"/>
      <c r="C56" s="26" t="s">
        <v>221</v>
      </c>
      <c r="D56" s="27" t="s">
        <v>222</v>
      </c>
      <c r="E56" s="46" t="s">
        <v>223</v>
      </c>
      <c r="F56" s="45">
        <f>'[1]2021年度园区有效投入-技术改造'!$I55</f>
        <v>368.25</v>
      </c>
      <c r="G56" s="26" t="s">
        <v>86</v>
      </c>
      <c r="H56" s="27">
        <v>0.7</v>
      </c>
      <c r="I56" s="57">
        <f t="shared" si="0"/>
        <v>90.06</v>
      </c>
      <c r="J56" s="57">
        <f t="shared" si="1"/>
        <v>90.06</v>
      </c>
      <c r="K56" s="58">
        <v>4219.18</v>
      </c>
      <c r="L56" s="59">
        <f t="shared" si="2"/>
        <v>0.0872799927948085</v>
      </c>
      <c r="M56" s="57">
        <f t="shared" si="3"/>
        <v>90.13</v>
      </c>
      <c r="N56" s="56">
        <f t="shared" si="4"/>
        <v>90.13</v>
      </c>
      <c r="O56" s="26" t="s">
        <v>69</v>
      </c>
      <c r="P56" s="63" t="s">
        <v>70</v>
      </c>
      <c r="Q56" s="63" t="s">
        <v>70</v>
      </c>
      <c r="R56" s="56"/>
      <c r="S56" s="57">
        <f t="shared" si="5"/>
        <v>0.901</v>
      </c>
      <c r="T56" s="56" t="str">
        <f t="shared" si="6"/>
        <v>否</v>
      </c>
      <c r="U56" s="69" t="s">
        <v>79</v>
      </c>
      <c r="V56" s="70">
        <v>1</v>
      </c>
      <c r="W56" s="69">
        <v>1</v>
      </c>
      <c r="X56" s="70">
        <f t="shared" si="7"/>
        <v>31.7</v>
      </c>
      <c r="Y56" s="77" t="e">
        <f>VLOOKUP(C56,#REF!,9,FALSE)</f>
        <v>#REF!</v>
      </c>
      <c r="Z56" s="77" t="e">
        <f>VLOOKUP($C56,#REF!,3,FALSE)</f>
        <v>#REF!</v>
      </c>
      <c r="AA56" s="78" t="e">
        <f>VLOOKUP($C56,#REF!,4,FALSE)*0.8</f>
        <v>#REF!</v>
      </c>
      <c r="AB56" s="78" t="e">
        <f>VLOOKUP($C56,#REF!,5,FALSE)</f>
        <v>#REF!</v>
      </c>
      <c r="AC56" s="86" t="e">
        <f>VLOOKUP($C56,#REF!,6,FALSE)</f>
        <v>#REF!</v>
      </c>
      <c r="AD56" s="17">
        <v>0.4556</v>
      </c>
      <c r="AE56" s="19" t="e">
        <f t="shared" si="16"/>
        <v>#REF!</v>
      </c>
      <c r="AF56" s="77" t="e">
        <f t="shared" si="9"/>
        <v>#REF!</v>
      </c>
      <c r="AG56" s="77"/>
      <c r="AH56" s="77"/>
      <c r="AI56" s="77"/>
      <c r="AJ56" s="56" t="e">
        <f t="shared" si="10"/>
        <v>#REF!</v>
      </c>
      <c r="AK56" s="69"/>
      <c r="AL56" s="69"/>
      <c r="AM56" s="95" t="s">
        <v>75</v>
      </c>
      <c r="AN56" s="95" t="s">
        <v>75</v>
      </c>
      <c r="AO56" s="94"/>
      <c r="AP56" s="95"/>
      <c r="AQ56" s="95"/>
      <c r="AR56" s="94">
        <f t="shared" si="11"/>
        <v>0</v>
      </c>
      <c r="AS56" s="97" t="e">
        <f t="shared" si="17"/>
        <v>#REF!</v>
      </c>
      <c r="AT56" s="2" t="e">
        <f t="shared" si="13"/>
        <v>#REF!</v>
      </c>
      <c r="AU56" s="2" t="e">
        <f t="shared" si="14"/>
        <v>#REF!</v>
      </c>
      <c r="AV56" s="2" t="e">
        <f t="shared" si="15"/>
        <v>#REF!</v>
      </c>
    </row>
    <row r="57" s="2" customFormat="1" ht="61" spans="1:48">
      <c r="A57" s="29">
        <v>55</v>
      </c>
      <c r="B57" s="27"/>
      <c r="C57" s="26" t="s">
        <v>224</v>
      </c>
      <c r="D57" s="27" t="s">
        <v>225</v>
      </c>
      <c r="E57" s="46" t="s">
        <v>226</v>
      </c>
      <c r="F57" s="45">
        <f>'[1]2021年度园区有效投入-技术改造'!$I56</f>
        <v>230.99</v>
      </c>
      <c r="G57" s="26" t="s">
        <v>86</v>
      </c>
      <c r="H57" s="27">
        <v>0.7</v>
      </c>
      <c r="I57" s="57">
        <f t="shared" si="0"/>
        <v>90.01</v>
      </c>
      <c r="J57" s="57">
        <f t="shared" si="1"/>
        <v>90.01</v>
      </c>
      <c r="K57" s="58">
        <v>2320.84</v>
      </c>
      <c r="L57" s="59">
        <f t="shared" si="2"/>
        <v>0.0995286189483118</v>
      </c>
      <c r="M57" s="57">
        <f t="shared" si="3"/>
        <v>90.15</v>
      </c>
      <c r="N57" s="56">
        <f t="shared" si="4"/>
        <v>90.15</v>
      </c>
      <c r="O57" s="26" t="s">
        <v>69</v>
      </c>
      <c r="P57" s="63" t="s">
        <v>70</v>
      </c>
      <c r="Q57" s="63" t="s">
        <v>70</v>
      </c>
      <c r="R57" s="56"/>
      <c r="S57" s="57">
        <f t="shared" si="5"/>
        <v>0.9008</v>
      </c>
      <c r="T57" s="56" t="str">
        <f t="shared" si="6"/>
        <v>否</v>
      </c>
      <c r="U57" s="69" t="s">
        <v>79</v>
      </c>
      <c r="V57" s="70">
        <v>1</v>
      </c>
      <c r="W57" s="69">
        <v>1</v>
      </c>
      <c r="X57" s="70">
        <f t="shared" si="7"/>
        <v>19.88</v>
      </c>
      <c r="Y57" s="77"/>
      <c r="Z57" s="77"/>
      <c r="AA57" s="77"/>
      <c r="AB57" s="77"/>
      <c r="AC57" s="77"/>
      <c r="AD57" s="17">
        <v>0.4556</v>
      </c>
      <c r="AE57" s="19">
        <f t="shared" si="16"/>
        <v>0</v>
      </c>
      <c r="AF57" s="77">
        <f t="shared" si="9"/>
        <v>0</v>
      </c>
      <c r="AG57" s="77"/>
      <c r="AH57" s="77"/>
      <c r="AI57" s="77"/>
      <c r="AJ57" s="56">
        <f t="shared" si="10"/>
        <v>19.88</v>
      </c>
      <c r="AK57" s="69"/>
      <c r="AL57" s="69"/>
      <c r="AM57" s="95" t="s">
        <v>75</v>
      </c>
      <c r="AN57" s="95" t="s">
        <v>75</v>
      </c>
      <c r="AO57" s="94"/>
      <c r="AP57" s="95"/>
      <c r="AQ57" s="95"/>
      <c r="AR57" s="94">
        <f t="shared" si="11"/>
        <v>0</v>
      </c>
      <c r="AS57" s="97">
        <f t="shared" si="17"/>
        <v>19.88</v>
      </c>
      <c r="AT57" s="2">
        <f t="shared" si="13"/>
        <v>19.88</v>
      </c>
      <c r="AU57" s="2">
        <f t="shared" si="14"/>
        <v>19.88</v>
      </c>
      <c r="AV57" s="2">
        <f t="shared" si="15"/>
        <v>0</v>
      </c>
    </row>
    <row r="58" s="2" customFormat="1" ht="61" spans="1:48">
      <c r="A58" s="29">
        <v>56</v>
      </c>
      <c r="B58" s="27"/>
      <c r="C58" s="26" t="s">
        <v>227</v>
      </c>
      <c r="D58" s="27" t="s">
        <v>228</v>
      </c>
      <c r="E58" s="46" t="s">
        <v>229</v>
      </c>
      <c r="F58" s="45">
        <f>'[1]2021年度园区有效投入-技术改造'!$I57</f>
        <v>1138.41</v>
      </c>
      <c r="G58" s="26" t="s">
        <v>90</v>
      </c>
      <c r="H58" s="27">
        <v>0.6</v>
      </c>
      <c r="I58" s="57">
        <f t="shared" si="0"/>
        <v>90.32</v>
      </c>
      <c r="J58" s="57">
        <f t="shared" si="1"/>
        <v>90.32</v>
      </c>
      <c r="K58" s="58">
        <v>515.55</v>
      </c>
      <c r="L58" s="59">
        <f t="shared" si="2"/>
        <v>2.2081466395112</v>
      </c>
      <c r="M58" s="57">
        <f t="shared" si="3"/>
        <v>93.28</v>
      </c>
      <c r="N58" s="56">
        <f t="shared" si="4"/>
        <v>93.28</v>
      </c>
      <c r="O58" s="26" t="s">
        <v>69</v>
      </c>
      <c r="P58" s="63" t="s">
        <v>70</v>
      </c>
      <c r="Q58" s="63" t="s">
        <v>70</v>
      </c>
      <c r="R58" s="56"/>
      <c r="S58" s="57">
        <f t="shared" si="5"/>
        <v>0.918</v>
      </c>
      <c r="T58" s="56" t="str">
        <f t="shared" si="6"/>
        <v>是</v>
      </c>
      <c r="U58" s="69">
        <v>1500</v>
      </c>
      <c r="V58" s="70">
        <v>1</v>
      </c>
      <c r="W58" s="69">
        <v>1</v>
      </c>
      <c r="X58" s="70">
        <f t="shared" si="7"/>
        <v>97.27</v>
      </c>
      <c r="Y58" s="77"/>
      <c r="Z58" s="77"/>
      <c r="AA58" s="77"/>
      <c r="AB58" s="77"/>
      <c r="AC58" s="77"/>
      <c r="AD58" s="17">
        <v>0.4556</v>
      </c>
      <c r="AE58" s="19">
        <f t="shared" si="16"/>
        <v>0</v>
      </c>
      <c r="AF58" s="77">
        <f t="shared" si="9"/>
        <v>0</v>
      </c>
      <c r="AG58" s="77"/>
      <c r="AH58" s="77"/>
      <c r="AI58" s="77"/>
      <c r="AJ58" s="56">
        <f t="shared" si="10"/>
        <v>97.27</v>
      </c>
      <c r="AK58" s="69"/>
      <c r="AL58" s="69"/>
      <c r="AM58" s="95" t="s">
        <v>75</v>
      </c>
      <c r="AN58" s="95" t="s">
        <v>75</v>
      </c>
      <c r="AO58" s="94"/>
      <c r="AP58" s="95"/>
      <c r="AQ58" s="95"/>
      <c r="AR58" s="94">
        <f t="shared" si="11"/>
        <v>0</v>
      </c>
      <c r="AS58" s="97">
        <f t="shared" si="17"/>
        <v>97.27</v>
      </c>
      <c r="AT58" s="2">
        <f t="shared" si="13"/>
        <v>97.27</v>
      </c>
      <c r="AU58" s="2">
        <f t="shared" si="14"/>
        <v>97.27</v>
      </c>
      <c r="AV58" s="2">
        <f t="shared" si="15"/>
        <v>0</v>
      </c>
    </row>
    <row r="59" s="2" customFormat="1" ht="46" spans="1:48">
      <c r="A59" s="29">
        <v>57</v>
      </c>
      <c r="B59" s="27"/>
      <c r="C59" s="26" t="s">
        <v>230</v>
      </c>
      <c r="D59" s="27" t="s">
        <v>231</v>
      </c>
      <c r="E59" s="46" t="s">
        <v>232</v>
      </c>
      <c r="F59" s="45">
        <f>'[1]2021年度园区有效投入-技术改造'!$I58</f>
        <v>1280.9</v>
      </c>
      <c r="G59" s="26" t="s">
        <v>62</v>
      </c>
      <c r="H59" s="27">
        <v>0.8</v>
      </c>
      <c r="I59" s="57">
        <f t="shared" si="0"/>
        <v>90.37</v>
      </c>
      <c r="J59" s="57">
        <f t="shared" si="1"/>
        <v>90.37</v>
      </c>
      <c r="K59" s="58">
        <v>145257.48</v>
      </c>
      <c r="L59" s="59">
        <f t="shared" si="2"/>
        <v>0.00881813452911341</v>
      </c>
      <c r="M59" s="57">
        <f t="shared" si="3"/>
        <v>90.01</v>
      </c>
      <c r="N59" s="56">
        <f t="shared" si="4"/>
        <v>90.01</v>
      </c>
      <c r="O59" s="26" t="s">
        <v>69</v>
      </c>
      <c r="P59" s="63" t="s">
        <v>70</v>
      </c>
      <c r="Q59" s="63" t="s">
        <v>70</v>
      </c>
      <c r="R59" s="56"/>
      <c r="S59" s="57">
        <f t="shared" si="5"/>
        <v>0.9019</v>
      </c>
      <c r="T59" s="56" t="str">
        <f t="shared" si="6"/>
        <v>是</v>
      </c>
      <c r="U59" s="69" t="s">
        <v>79</v>
      </c>
      <c r="V59" s="70">
        <v>0.8</v>
      </c>
      <c r="W59" s="69">
        <v>1</v>
      </c>
      <c r="X59" s="70">
        <f t="shared" si="7"/>
        <v>90.33</v>
      </c>
      <c r="Y59" s="77"/>
      <c r="Z59" s="77"/>
      <c r="AA59" s="77"/>
      <c r="AB59" s="77"/>
      <c r="AC59" s="77"/>
      <c r="AD59" s="17">
        <v>0.4556</v>
      </c>
      <c r="AE59" s="19">
        <f t="shared" si="16"/>
        <v>0</v>
      </c>
      <c r="AF59" s="77">
        <f t="shared" si="9"/>
        <v>0</v>
      </c>
      <c r="AG59" s="77"/>
      <c r="AH59" s="77"/>
      <c r="AI59" s="77"/>
      <c r="AJ59" s="56">
        <f t="shared" si="10"/>
        <v>90.33</v>
      </c>
      <c r="AK59" s="69"/>
      <c r="AL59" s="69"/>
      <c r="AM59" s="95" t="s">
        <v>75</v>
      </c>
      <c r="AN59" s="95" t="s">
        <v>75</v>
      </c>
      <c r="AO59" s="94"/>
      <c r="AP59" s="95"/>
      <c r="AQ59" s="95"/>
      <c r="AR59" s="94">
        <f t="shared" si="11"/>
        <v>0</v>
      </c>
      <c r="AS59" s="97">
        <f t="shared" si="17"/>
        <v>90.33</v>
      </c>
      <c r="AT59" s="2">
        <f t="shared" si="13"/>
        <v>90.33</v>
      </c>
      <c r="AU59" s="2">
        <f t="shared" si="14"/>
        <v>90.33</v>
      </c>
      <c r="AV59" s="2">
        <f t="shared" si="15"/>
        <v>0</v>
      </c>
    </row>
    <row r="60" s="2" customFormat="1" ht="61" spans="1:48">
      <c r="A60" s="29">
        <v>58</v>
      </c>
      <c r="B60" s="27"/>
      <c r="C60" s="26" t="s">
        <v>233</v>
      </c>
      <c r="D60" s="27" t="s">
        <v>234</v>
      </c>
      <c r="E60" s="46" t="s">
        <v>235</v>
      </c>
      <c r="F60" s="45">
        <f>'[1]2021年度园区有效投入-技术改造'!$I59</f>
        <v>749.91</v>
      </c>
      <c r="G60" s="26" t="s">
        <v>86</v>
      </c>
      <c r="H60" s="27">
        <v>0.7</v>
      </c>
      <c r="I60" s="57">
        <f t="shared" si="0"/>
        <v>90.19</v>
      </c>
      <c r="J60" s="57">
        <f t="shared" si="1"/>
        <v>90.19</v>
      </c>
      <c r="K60" s="58">
        <v>9709.49</v>
      </c>
      <c r="L60" s="59">
        <f t="shared" si="2"/>
        <v>0.077234746624179</v>
      </c>
      <c r="M60" s="57">
        <f t="shared" si="3"/>
        <v>90.11</v>
      </c>
      <c r="N60" s="56">
        <f t="shared" si="4"/>
        <v>90.11</v>
      </c>
      <c r="O60" s="26" t="s">
        <v>69</v>
      </c>
      <c r="P60" s="63" t="s">
        <v>70</v>
      </c>
      <c r="Q60" s="63" t="s">
        <v>70</v>
      </c>
      <c r="R60" s="56"/>
      <c r="S60" s="57">
        <f t="shared" si="5"/>
        <v>0.9015</v>
      </c>
      <c r="T60" s="56" t="str">
        <f t="shared" si="6"/>
        <v>是</v>
      </c>
      <c r="U60" s="69">
        <v>327</v>
      </c>
      <c r="V60" s="70">
        <v>1</v>
      </c>
      <c r="W60" s="69">
        <v>1</v>
      </c>
      <c r="X60" s="70">
        <f t="shared" si="7"/>
        <v>64.58</v>
      </c>
      <c r="Y60" s="77"/>
      <c r="Z60" s="77"/>
      <c r="AA60" s="77"/>
      <c r="AB60" s="77"/>
      <c r="AC60" s="77"/>
      <c r="AD60" s="17">
        <v>0.4556</v>
      </c>
      <c r="AE60" s="19">
        <f t="shared" si="16"/>
        <v>0</v>
      </c>
      <c r="AF60" s="77">
        <f t="shared" si="9"/>
        <v>0</v>
      </c>
      <c r="AG60" s="77"/>
      <c r="AH60" s="77"/>
      <c r="AI60" s="77"/>
      <c r="AJ60" s="56">
        <f t="shared" si="10"/>
        <v>64.58</v>
      </c>
      <c r="AK60" s="69"/>
      <c r="AL60" s="69"/>
      <c r="AM60" s="95" t="s">
        <v>75</v>
      </c>
      <c r="AN60" s="95" t="s">
        <v>75</v>
      </c>
      <c r="AO60" s="94"/>
      <c r="AP60" s="95"/>
      <c r="AQ60" s="95"/>
      <c r="AR60" s="94">
        <f t="shared" si="11"/>
        <v>0</v>
      </c>
      <c r="AS60" s="97">
        <f t="shared" si="17"/>
        <v>64.58</v>
      </c>
      <c r="AT60" s="2">
        <f t="shared" si="13"/>
        <v>64.58</v>
      </c>
      <c r="AU60" s="2">
        <f t="shared" si="14"/>
        <v>64.58</v>
      </c>
      <c r="AV60" s="2">
        <f t="shared" si="15"/>
        <v>0</v>
      </c>
    </row>
    <row r="61" s="2" customFormat="1" ht="46" spans="1:48">
      <c r="A61" s="29">
        <v>59</v>
      </c>
      <c r="B61" s="27"/>
      <c r="C61" s="26" t="s">
        <v>236</v>
      </c>
      <c r="D61" s="27" t="s">
        <v>237</v>
      </c>
      <c r="E61" s="46" t="s">
        <v>238</v>
      </c>
      <c r="F61" s="45">
        <f>'[1]2021年度园区有效投入-技术改造'!$I60</f>
        <v>372.64</v>
      </c>
      <c r="G61" s="26" t="s">
        <v>86</v>
      </c>
      <c r="H61" s="27">
        <v>0.7</v>
      </c>
      <c r="I61" s="57">
        <f t="shared" si="0"/>
        <v>90.06</v>
      </c>
      <c r="J61" s="57">
        <f t="shared" si="1"/>
        <v>90.06</v>
      </c>
      <c r="K61" s="58">
        <v>1019.95</v>
      </c>
      <c r="L61" s="59">
        <f t="shared" si="2"/>
        <v>0.365351242707976</v>
      </c>
      <c r="M61" s="57">
        <f t="shared" si="3"/>
        <v>90.54</v>
      </c>
      <c r="N61" s="56">
        <f t="shared" si="4"/>
        <v>90.54</v>
      </c>
      <c r="O61" s="26" t="s">
        <v>69</v>
      </c>
      <c r="P61" s="63" t="s">
        <v>70</v>
      </c>
      <c r="Q61" s="63" t="s">
        <v>70</v>
      </c>
      <c r="R61" s="56"/>
      <c r="S61" s="57">
        <f t="shared" si="5"/>
        <v>0.903</v>
      </c>
      <c r="T61" s="56" t="str">
        <f t="shared" si="6"/>
        <v>否</v>
      </c>
      <c r="U61" s="69" t="s">
        <v>79</v>
      </c>
      <c r="V61" s="70">
        <v>1</v>
      </c>
      <c r="W61" s="69">
        <v>1</v>
      </c>
      <c r="X61" s="70">
        <f t="shared" si="7"/>
        <v>32.14</v>
      </c>
      <c r="Y61" s="77"/>
      <c r="Z61" s="77"/>
      <c r="AA61" s="77"/>
      <c r="AB61" s="77"/>
      <c r="AC61" s="77"/>
      <c r="AD61" s="17">
        <v>0.4556</v>
      </c>
      <c r="AE61" s="19">
        <f t="shared" si="16"/>
        <v>0</v>
      </c>
      <c r="AF61" s="77">
        <f t="shared" si="9"/>
        <v>0</v>
      </c>
      <c r="AG61" s="77"/>
      <c r="AH61" s="77"/>
      <c r="AI61" s="77"/>
      <c r="AJ61" s="56">
        <f t="shared" si="10"/>
        <v>32.14</v>
      </c>
      <c r="AK61" s="69"/>
      <c r="AL61" s="69"/>
      <c r="AM61" s="95" t="s">
        <v>75</v>
      </c>
      <c r="AN61" s="95" t="s">
        <v>75</v>
      </c>
      <c r="AO61" s="94"/>
      <c r="AP61" s="95"/>
      <c r="AQ61" s="95"/>
      <c r="AR61" s="94">
        <f t="shared" si="11"/>
        <v>0</v>
      </c>
      <c r="AS61" s="97">
        <f t="shared" si="17"/>
        <v>32.14</v>
      </c>
      <c r="AT61" s="2">
        <f t="shared" si="13"/>
        <v>32.14</v>
      </c>
      <c r="AU61" s="2">
        <f t="shared" si="14"/>
        <v>32.14</v>
      </c>
      <c r="AV61" s="2">
        <f t="shared" si="15"/>
        <v>0</v>
      </c>
    </row>
    <row r="62" s="2" customFormat="1" ht="46" spans="1:48">
      <c r="A62" s="29">
        <v>60</v>
      </c>
      <c r="B62" s="27"/>
      <c r="C62" s="26" t="s">
        <v>239</v>
      </c>
      <c r="D62" s="27" t="s">
        <v>240</v>
      </c>
      <c r="E62" s="46" t="s">
        <v>241</v>
      </c>
      <c r="F62" s="45">
        <f>'[1]2021年度园区有效投入-技术改造'!$I61</f>
        <v>575.3</v>
      </c>
      <c r="G62" s="26" t="s">
        <v>62</v>
      </c>
      <c r="H62" s="27">
        <v>0.8</v>
      </c>
      <c r="I62" s="57">
        <f t="shared" si="0"/>
        <v>90.13</v>
      </c>
      <c r="J62" s="57">
        <f t="shared" si="1"/>
        <v>90.13</v>
      </c>
      <c r="K62" s="58">
        <v>3445.59</v>
      </c>
      <c r="L62" s="59">
        <f t="shared" si="2"/>
        <v>0.16696705063574</v>
      </c>
      <c r="M62" s="57">
        <f t="shared" si="3"/>
        <v>90.25</v>
      </c>
      <c r="N62" s="56">
        <f t="shared" si="4"/>
        <v>90.25</v>
      </c>
      <c r="O62" s="26" t="s">
        <v>69</v>
      </c>
      <c r="P62" s="63" t="s">
        <v>70</v>
      </c>
      <c r="Q62" s="63" t="s">
        <v>70</v>
      </c>
      <c r="R62" s="56"/>
      <c r="S62" s="57">
        <f t="shared" si="5"/>
        <v>0.9019</v>
      </c>
      <c r="T62" s="56" t="str">
        <f t="shared" si="6"/>
        <v>是</v>
      </c>
      <c r="U62" s="69" t="s">
        <v>79</v>
      </c>
      <c r="V62" s="70">
        <v>0.8</v>
      </c>
      <c r="W62" s="69">
        <v>1</v>
      </c>
      <c r="X62" s="70">
        <f t="shared" si="7"/>
        <v>40.57</v>
      </c>
      <c r="Y62" s="77"/>
      <c r="Z62" s="77"/>
      <c r="AA62" s="77"/>
      <c r="AB62" s="77"/>
      <c r="AC62" s="77"/>
      <c r="AD62" s="17">
        <v>0.4556</v>
      </c>
      <c r="AE62" s="19">
        <f t="shared" si="16"/>
        <v>0</v>
      </c>
      <c r="AF62" s="77">
        <f t="shared" si="9"/>
        <v>0</v>
      </c>
      <c r="AG62" s="77"/>
      <c r="AH62" s="77"/>
      <c r="AI62" s="77"/>
      <c r="AJ62" s="56">
        <f t="shared" si="10"/>
        <v>40.57</v>
      </c>
      <c r="AK62" s="69"/>
      <c r="AL62" s="69"/>
      <c r="AM62" s="95" t="s">
        <v>75</v>
      </c>
      <c r="AN62" s="95" t="s">
        <v>75</v>
      </c>
      <c r="AO62" s="94"/>
      <c r="AP62" s="95"/>
      <c r="AQ62" s="95"/>
      <c r="AR62" s="94">
        <f t="shared" si="11"/>
        <v>0</v>
      </c>
      <c r="AS62" s="97">
        <f t="shared" si="17"/>
        <v>40.57</v>
      </c>
      <c r="AT62" s="2">
        <f t="shared" si="13"/>
        <v>40.57</v>
      </c>
      <c r="AU62" s="2">
        <f t="shared" si="14"/>
        <v>40.57</v>
      </c>
      <c r="AV62" s="2">
        <f t="shared" si="15"/>
        <v>0</v>
      </c>
    </row>
    <row r="63" s="2" customFormat="1" ht="46" spans="1:48">
      <c r="A63" s="29">
        <v>61</v>
      </c>
      <c r="B63" s="27"/>
      <c r="C63" s="26" t="s">
        <v>242</v>
      </c>
      <c r="D63" s="27" t="s">
        <v>243</v>
      </c>
      <c r="E63" s="46" t="s">
        <v>244</v>
      </c>
      <c r="F63" s="45">
        <f>'[1]2021年度园区有效投入-技术改造'!$I62</f>
        <v>260.63</v>
      </c>
      <c r="G63" s="26" t="s">
        <v>86</v>
      </c>
      <c r="H63" s="27">
        <v>0.7</v>
      </c>
      <c r="I63" s="57">
        <f t="shared" si="0"/>
        <v>90.02</v>
      </c>
      <c r="J63" s="57">
        <f t="shared" si="1"/>
        <v>90.02</v>
      </c>
      <c r="K63" s="58">
        <v>4400</v>
      </c>
      <c r="L63" s="59">
        <f t="shared" si="2"/>
        <v>0.0592340909090909</v>
      </c>
      <c r="M63" s="57">
        <f t="shared" si="3"/>
        <v>90.09</v>
      </c>
      <c r="N63" s="56">
        <f t="shared" si="4"/>
        <v>90.09</v>
      </c>
      <c r="O63" s="26" t="s">
        <v>69</v>
      </c>
      <c r="P63" s="63" t="s">
        <v>70</v>
      </c>
      <c r="Q63" s="63" t="s">
        <v>70</v>
      </c>
      <c r="R63" s="56"/>
      <c r="S63" s="57">
        <f t="shared" si="5"/>
        <v>0.9006</v>
      </c>
      <c r="T63" s="56" t="str">
        <f t="shared" si="6"/>
        <v>否</v>
      </c>
      <c r="U63" s="69">
        <v>2905</v>
      </c>
      <c r="V63" s="70">
        <v>1</v>
      </c>
      <c r="W63" s="69">
        <v>1</v>
      </c>
      <c r="X63" s="70">
        <f t="shared" si="7"/>
        <v>22.43</v>
      </c>
      <c r="Y63" s="77"/>
      <c r="Z63" s="77"/>
      <c r="AA63" s="77"/>
      <c r="AB63" s="77"/>
      <c r="AC63" s="77"/>
      <c r="AD63" s="17">
        <v>0.4556</v>
      </c>
      <c r="AE63" s="19">
        <f t="shared" si="16"/>
        <v>0</v>
      </c>
      <c r="AF63" s="77">
        <f t="shared" si="9"/>
        <v>0</v>
      </c>
      <c r="AG63" s="77"/>
      <c r="AH63" s="77"/>
      <c r="AI63" s="77"/>
      <c r="AJ63" s="56">
        <f t="shared" si="10"/>
        <v>22.43</v>
      </c>
      <c r="AK63" s="69"/>
      <c r="AL63" s="69"/>
      <c r="AM63" s="95">
        <v>106.4</v>
      </c>
      <c r="AN63" s="95" t="s">
        <v>75</v>
      </c>
      <c r="AO63" s="94"/>
      <c r="AP63" s="95"/>
      <c r="AQ63" s="95">
        <v>150</v>
      </c>
      <c r="AR63" s="94">
        <f t="shared" si="11"/>
        <v>256.4</v>
      </c>
      <c r="AS63" s="97">
        <f t="shared" si="17"/>
        <v>0</v>
      </c>
      <c r="AT63" s="2">
        <f t="shared" si="13"/>
        <v>22.43</v>
      </c>
      <c r="AU63" s="2">
        <f t="shared" si="14"/>
        <v>-233.97</v>
      </c>
      <c r="AV63" s="2">
        <f t="shared" si="15"/>
        <v>233.97</v>
      </c>
    </row>
    <row r="64" s="2" customFormat="1" ht="46" spans="1:48">
      <c r="A64" s="29">
        <v>62</v>
      </c>
      <c r="B64" s="27"/>
      <c r="C64" s="26" t="s">
        <v>245</v>
      </c>
      <c r="D64" s="27" t="s">
        <v>246</v>
      </c>
      <c r="E64" s="46" t="s">
        <v>247</v>
      </c>
      <c r="F64" s="45">
        <f>'[1]2021年度园区有效投入-技术改造'!$I63</f>
        <v>331.44</v>
      </c>
      <c r="G64" s="26" t="s">
        <v>86</v>
      </c>
      <c r="H64" s="27">
        <v>0.7</v>
      </c>
      <c r="I64" s="57">
        <f t="shared" si="0"/>
        <v>90.04</v>
      </c>
      <c r="J64" s="57">
        <f t="shared" si="1"/>
        <v>90.04</v>
      </c>
      <c r="K64" s="58">
        <v>364.64</v>
      </c>
      <c r="L64" s="59">
        <f t="shared" si="2"/>
        <v>0.90895129442738</v>
      </c>
      <c r="M64" s="57">
        <f t="shared" si="3"/>
        <v>91.35</v>
      </c>
      <c r="N64" s="56">
        <f t="shared" si="4"/>
        <v>91.35</v>
      </c>
      <c r="O64" s="26" t="s">
        <v>69</v>
      </c>
      <c r="P64" s="63" t="s">
        <v>70</v>
      </c>
      <c r="Q64" s="63" t="s">
        <v>70</v>
      </c>
      <c r="R64" s="56"/>
      <c r="S64" s="57">
        <f t="shared" si="5"/>
        <v>0.907</v>
      </c>
      <c r="T64" s="56" t="str">
        <f t="shared" si="6"/>
        <v>否</v>
      </c>
      <c r="U64" s="69">
        <v>800</v>
      </c>
      <c r="V64" s="70">
        <v>1</v>
      </c>
      <c r="W64" s="69">
        <v>1</v>
      </c>
      <c r="X64" s="70">
        <f t="shared" si="7"/>
        <v>28.69</v>
      </c>
      <c r="Y64" s="77"/>
      <c r="Z64" s="77"/>
      <c r="AA64" s="77"/>
      <c r="AB64" s="77"/>
      <c r="AC64" s="77"/>
      <c r="AD64" s="17">
        <v>0.4556</v>
      </c>
      <c r="AE64" s="19">
        <f t="shared" si="16"/>
        <v>0</v>
      </c>
      <c r="AF64" s="77">
        <f t="shared" si="9"/>
        <v>0</v>
      </c>
      <c r="AG64" s="77"/>
      <c r="AH64" s="77"/>
      <c r="AI64" s="77"/>
      <c r="AJ64" s="56">
        <f t="shared" si="10"/>
        <v>28.69</v>
      </c>
      <c r="AK64" s="69"/>
      <c r="AL64" s="69"/>
      <c r="AM64" s="95" t="s">
        <v>75</v>
      </c>
      <c r="AN64" s="95" t="s">
        <v>75</v>
      </c>
      <c r="AO64" s="94"/>
      <c r="AP64" s="95"/>
      <c r="AQ64" s="95"/>
      <c r="AR64" s="94">
        <f t="shared" si="11"/>
        <v>0</v>
      </c>
      <c r="AS64" s="97">
        <f t="shared" si="17"/>
        <v>28.69</v>
      </c>
      <c r="AT64" s="2">
        <f t="shared" si="13"/>
        <v>28.69</v>
      </c>
      <c r="AU64" s="2">
        <f t="shared" si="14"/>
        <v>28.69</v>
      </c>
      <c r="AV64" s="2">
        <f t="shared" si="15"/>
        <v>0</v>
      </c>
    </row>
    <row r="65" s="2" customFormat="1" ht="61" spans="1:48">
      <c r="A65" s="29">
        <v>63</v>
      </c>
      <c r="B65" s="27"/>
      <c r="C65" s="26" t="s">
        <v>248</v>
      </c>
      <c r="D65" s="27" t="s">
        <v>249</v>
      </c>
      <c r="E65" s="46" t="s">
        <v>250</v>
      </c>
      <c r="F65" s="45">
        <f>'[1]2021年度园区有效投入-技术改造'!$I64</f>
        <v>3163.41</v>
      </c>
      <c r="G65" s="26" t="s">
        <v>86</v>
      </c>
      <c r="H65" s="27">
        <v>0.7</v>
      </c>
      <c r="I65" s="57">
        <f t="shared" si="0"/>
        <v>91.03</v>
      </c>
      <c r="J65" s="57">
        <f t="shared" si="1"/>
        <v>91.03</v>
      </c>
      <c r="K65" s="58">
        <v>39368.79</v>
      </c>
      <c r="L65" s="59">
        <f t="shared" si="2"/>
        <v>0.0803532442830984</v>
      </c>
      <c r="M65" s="57">
        <f t="shared" si="3"/>
        <v>90.12</v>
      </c>
      <c r="N65" s="56">
        <f t="shared" si="4"/>
        <v>90.12</v>
      </c>
      <c r="O65" s="26" t="s">
        <v>69</v>
      </c>
      <c r="P65" s="63" t="s">
        <v>70</v>
      </c>
      <c r="Q65" s="63" t="s">
        <v>70</v>
      </c>
      <c r="R65" s="56"/>
      <c r="S65" s="57">
        <f t="shared" si="5"/>
        <v>0.9058</v>
      </c>
      <c r="T65" s="56" t="str">
        <f t="shared" si="6"/>
        <v>是</v>
      </c>
      <c r="U65" s="69">
        <v>3078</v>
      </c>
      <c r="V65" s="70">
        <v>1</v>
      </c>
      <c r="W65" s="69">
        <v>1</v>
      </c>
      <c r="X65" s="70">
        <f t="shared" si="7"/>
        <v>273.52</v>
      </c>
      <c r="Y65" s="77"/>
      <c r="Z65" s="77"/>
      <c r="AA65" s="77"/>
      <c r="AB65" s="77"/>
      <c r="AC65" s="77"/>
      <c r="AD65" s="17">
        <v>0.4556</v>
      </c>
      <c r="AE65" s="19">
        <f t="shared" si="16"/>
        <v>0</v>
      </c>
      <c r="AF65" s="77">
        <f t="shared" si="9"/>
        <v>0</v>
      </c>
      <c r="AG65" s="77"/>
      <c r="AH65" s="77"/>
      <c r="AI65" s="77"/>
      <c r="AJ65" s="56">
        <f t="shared" si="10"/>
        <v>273.52</v>
      </c>
      <c r="AK65" s="69"/>
      <c r="AL65" s="69"/>
      <c r="AM65" s="95" t="s">
        <v>75</v>
      </c>
      <c r="AN65" s="95" t="s">
        <v>75</v>
      </c>
      <c r="AO65" s="94"/>
      <c r="AP65" s="95"/>
      <c r="AQ65" s="95"/>
      <c r="AR65" s="94">
        <f t="shared" si="11"/>
        <v>0</v>
      </c>
      <c r="AS65" s="97">
        <f t="shared" si="17"/>
        <v>273.52</v>
      </c>
      <c r="AT65" s="2">
        <f t="shared" si="13"/>
        <v>273.52</v>
      </c>
      <c r="AU65" s="2">
        <f t="shared" si="14"/>
        <v>273.52</v>
      </c>
      <c r="AV65" s="2">
        <f t="shared" si="15"/>
        <v>0</v>
      </c>
    </row>
    <row r="66" s="2" customFormat="1" ht="46" spans="1:48">
      <c r="A66" s="29">
        <v>64</v>
      </c>
      <c r="B66" s="27"/>
      <c r="C66" s="26" t="s">
        <v>251</v>
      </c>
      <c r="D66" s="27" t="s">
        <v>252</v>
      </c>
      <c r="E66" s="46" t="s">
        <v>253</v>
      </c>
      <c r="F66" s="45">
        <f>'[1]2021年度园区有效投入-技术改造'!$I65</f>
        <v>559.54</v>
      </c>
      <c r="G66" s="26" t="s">
        <v>62</v>
      </c>
      <c r="H66" s="27">
        <v>0.8</v>
      </c>
      <c r="I66" s="57">
        <f t="shared" si="0"/>
        <v>90.12</v>
      </c>
      <c r="J66" s="57">
        <f t="shared" si="1"/>
        <v>90.12</v>
      </c>
      <c r="K66" s="58">
        <v>7836.81</v>
      </c>
      <c r="L66" s="59">
        <f t="shared" si="2"/>
        <v>0.0713989493173881</v>
      </c>
      <c r="M66" s="57">
        <f t="shared" si="3"/>
        <v>90.1</v>
      </c>
      <c r="N66" s="56">
        <f t="shared" si="4"/>
        <v>90.1</v>
      </c>
      <c r="O66" s="26" t="s">
        <v>69</v>
      </c>
      <c r="P66" s="63" t="s">
        <v>70</v>
      </c>
      <c r="Q66" s="63" t="s">
        <v>70</v>
      </c>
      <c r="R66" s="56"/>
      <c r="S66" s="57">
        <f t="shared" si="5"/>
        <v>0.9011</v>
      </c>
      <c r="T66" s="56" t="str">
        <f t="shared" si="6"/>
        <v>是</v>
      </c>
      <c r="U66" s="69">
        <v>1500</v>
      </c>
      <c r="V66" s="70">
        <v>1</v>
      </c>
      <c r="W66" s="69">
        <v>1</v>
      </c>
      <c r="X66" s="70">
        <f t="shared" si="7"/>
        <v>49.29</v>
      </c>
      <c r="Y66" s="77"/>
      <c r="Z66" s="77"/>
      <c r="AA66" s="77"/>
      <c r="AB66" s="77"/>
      <c r="AC66" s="77"/>
      <c r="AD66" s="17">
        <v>0.4556</v>
      </c>
      <c r="AE66" s="19">
        <f t="shared" si="16"/>
        <v>0</v>
      </c>
      <c r="AF66" s="77">
        <f t="shared" si="9"/>
        <v>0</v>
      </c>
      <c r="AG66" s="77"/>
      <c r="AH66" s="77"/>
      <c r="AI66" s="77"/>
      <c r="AJ66" s="56">
        <f t="shared" si="10"/>
        <v>49.29</v>
      </c>
      <c r="AK66" s="69"/>
      <c r="AL66" s="69"/>
      <c r="AM66" s="95" t="s">
        <v>75</v>
      </c>
      <c r="AN66" s="95" t="s">
        <v>75</v>
      </c>
      <c r="AO66" s="94"/>
      <c r="AP66" s="95"/>
      <c r="AQ66" s="95"/>
      <c r="AR66" s="94">
        <f t="shared" si="11"/>
        <v>0</v>
      </c>
      <c r="AS66" s="97">
        <f t="shared" si="17"/>
        <v>49.29</v>
      </c>
      <c r="AT66" s="2">
        <f t="shared" si="13"/>
        <v>49.29</v>
      </c>
      <c r="AU66" s="2">
        <f t="shared" si="14"/>
        <v>49.29</v>
      </c>
      <c r="AV66" s="2">
        <f t="shared" si="15"/>
        <v>0</v>
      </c>
    </row>
    <row r="67" s="2" customFormat="1" ht="61" spans="1:48">
      <c r="A67" s="29">
        <v>65</v>
      </c>
      <c r="B67" s="27"/>
      <c r="C67" s="26" t="s">
        <v>254</v>
      </c>
      <c r="D67" s="27" t="s">
        <v>255</v>
      </c>
      <c r="E67" s="46" t="s">
        <v>256</v>
      </c>
      <c r="F67" s="45">
        <f>'[1]2021年度园区有效投入-技术改造'!$I66</f>
        <v>1293.81</v>
      </c>
      <c r="G67" s="26" t="s">
        <v>62</v>
      </c>
      <c r="H67" s="27">
        <v>0.8</v>
      </c>
      <c r="I67" s="57">
        <f t="shared" si="0"/>
        <v>90.38</v>
      </c>
      <c r="J67" s="57">
        <f t="shared" si="1"/>
        <v>90.38</v>
      </c>
      <c r="K67" s="58">
        <v>6563.06</v>
      </c>
      <c r="L67" s="59">
        <f t="shared" si="2"/>
        <v>0.197135177798161</v>
      </c>
      <c r="M67" s="57">
        <f t="shared" si="3"/>
        <v>90.29</v>
      </c>
      <c r="N67" s="56">
        <f t="shared" si="4"/>
        <v>90.29</v>
      </c>
      <c r="O67" s="26" t="s">
        <v>69</v>
      </c>
      <c r="P67" s="63" t="s">
        <v>70</v>
      </c>
      <c r="Q67" s="63" t="s">
        <v>70</v>
      </c>
      <c r="R67" s="56"/>
      <c r="S67" s="57">
        <f t="shared" si="5"/>
        <v>0.9034</v>
      </c>
      <c r="T67" s="56" t="str">
        <f t="shared" si="6"/>
        <v>是</v>
      </c>
      <c r="U67" s="69" t="s">
        <v>79</v>
      </c>
      <c r="V67" s="70">
        <v>0.8</v>
      </c>
      <c r="W67" s="69">
        <v>1</v>
      </c>
      <c r="X67" s="70">
        <f t="shared" si="7"/>
        <v>91.37</v>
      </c>
      <c r="Y67" s="77" t="e">
        <f>VLOOKUP(C67,#REF!,9,FALSE)</f>
        <v>#REF!</v>
      </c>
      <c r="Z67" s="77" t="e">
        <f>VLOOKUP($C67,#REF!,3,FALSE)</f>
        <v>#REF!</v>
      </c>
      <c r="AA67" s="78" t="e">
        <f>VLOOKUP($C67,#REF!,4,FALSE)*0.8</f>
        <v>#REF!</v>
      </c>
      <c r="AB67" s="78" t="e">
        <f>VLOOKUP($C67,#REF!,5,FALSE)</f>
        <v>#REF!</v>
      </c>
      <c r="AC67" s="86" t="e">
        <f>VLOOKUP($C67,#REF!,6,FALSE)</f>
        <v>#REF!</v>
      </c>
      <c r="AD67" s="17">
        <v>0.4556</v>
      </c>
      <c r="AE67" s="19" t="e">
        <f t="shared" si="16"/>
        <v>#REF!</v>
      </c>
      <c r="AF67" s="77" t="e">
        <f t="shared" si="9"/>
        <v>#REF!</v>
      </c>
      <c r="AG67" s="77"/>
      <c r="AH67" s="77"/>
      <c r="AI67" s="77"/>
      <c r="AJ67" s="56" t="e">
        <f t="shared" si="10"/>
        <v>#REF!</v>
      </c>
      <c r="AK67" s="69"/>
      <c r="AL67" s="69"/>
      <c r="AM67" s="95" t="s">
        <v>75</v>
      </c>
      <c r="AN67" s="95" t="s">
        <v>75</v>
      </c>
      <c r="AO67" s="94"/>
      <c r="AP67" s="95"/>
      <c r="AQ67" s="95"/>
      <c r="AR67" s="94">
        <f t="shared" si="11"/>
        <v>0</v>
      </c>
      <c r="AS67" s="97" t="e">
        <f t="shared" si="17"/>
        <v>#REF!</v>
      </c>
      <c r="AT67" s="2" t="e">
        <f t="shared" si="13"/>
        <v>#REF!</v>
      </c>
      <c r="AU67" s="2" t="e">
        <f t="shared" si="14"/>
        <v>#REF!</v>
      </c>
      <c r="AV67" s="2" t="e">
        <f t="shared" si="15"/>
        <v>#REF!</v>
      </c>
    </row>
    <row r="68" s="2" customFormat="1" ht="46" spans="1:48">
      <c r="A68" s="29">
        <v>66</v>
      </c>
      <c r="B68" s="27"/>
      <c r="C68" s="26" t="s">
        <v>257</v>
      </c>
      <c r="D68" s="27" t="s">
        <v>258</v>
      </c>
      <c r="E68" s="46" t="s">
        <v>259</v>
      </c>
      <c r="F68" s="45">
        <f>'[1]2021年度园区有效投入-技术改造'!$I67</f>
        <v>380.53</v>
      </c>
      <c r="G68" s="26" t="s">
        <v>62</v>
      </c>
      <c r="H68" s="27">
        <v>0.8</v>
      </c>
      <c r="I68" s="57">
        <f t="shared" si="0"/>
        <v>90.06</v>
      </c>
      <c r="J68" s="57">
        <f t="shared" si="1"/>
        <v>90.06</v>
      </c>
      <c r="K68" s="58">
        <v>7722.16</v>
      </c>
      <c r="L68" s="59">
        <f t="shared" si="2"/>
        <v>0.0492776632444808</v>
      </c>
      <c r="M68" s="57">
        <f t="shared" si="3"/>
        <v>90.07</v>
      </c>
      <c r="N68" s="56">
        <f t="shared" si="4"/>
        <v>90.07</v>
      </c>
      <c r="O68" s="26" t="s">
        <v>69</v>
      </c>
      <c r="P68" s="63" t="s">
        <v>70</v>
      </c>
      <c r="Q68" s="63" t="s">
        <v>70</v>
      </c>
      <c r="R68" s="56"/>
      <c r="S68" s="57">
        <f t="shared" si="5"/>
        <v>0.9007</v>
      </c>
      <c r="T68" s="56" t="str">
        <f t="shared" si="6"/>
        <v>否</v>
      </c>
      <c r="U68" s="69">
        <v>0</v>
      </c>
      <c r="V68" s="70">
        <v>1</v>
      </c>
      <c r="W68" s="69">
        <v>1</v>
      </c>
      <c r="X68" s="70">
        <f t="shared" si="7"/>
        <v>33.51</v>
      </c>
      <c r="Y68" s="77"/>
      <c r="Z68" s="77"/>
      <c r="AA68" s="77"/>
      <c r="AB68" s="77"/>
      <c r="AC68" s="77"/>
      <c r="AD68" s="17">
        <v>0.4556</v>
      </c>
      <c r="AE68" s="19">
        <f t="shared" si="16"/>
        <v>0</v>
      </c>
      <c r="AF68" s="77">
        <f t="shared" si="9"/>
        <v>0</v>
      </c>
      <c r="AG68" s="77"/>
      <c r="AH68" s="77"/>
      <c r="AI68" s="77"/>
      <c r="AJ68" s="56">
        <f t="shared" si="10"/>
        <v>33.51</v>
      </c>
      <c r="AK68" s="69"/>
      <c r="AL68" s="69"/>
      <c r="AM68" s="95" t="s">
        <v>75</v>
      </c>
      <c r="AN68" s="95" t="s">
        <v>75</v>
      </c>
      <c r="AO68" s="94"/>
      <c r="AP68" s="95"/>
      <c r="AQ68" s="95"/>
      <c r="AR68" s="94">
        <f t="shared" si="11"/>
        <v>0</v>
      </c>
      <c r="AS68" s="97">
        <f t="shared" si="17"/>
        <v>33.51</v>
      </c>
      <c r="AT68" s="2">
        <f t="shared" si="13"/>
        <v>33.51</v>
      </c>
      <c r="AU68" s="2">
        <f t="shared" si="14"/>
        <v>33.51</v>
      </c>
      <c r="AV68" s="2">
        <f t="shared" si="15"/>
        <v>0</v>
      </c>
    </row>
    <row r="69" s="2" customFormat="1" ht="46" spans="1:48">
      <c r="A69" s="29">
        <v>67</v>
      </c>
      <c r="B69" s="27"/>
      <c r="C69" s="26" t="s">
        <v>260</v>
      </c>
      <c r="D69" s="27" t="s">
        <v>261</v>
      </c>
      <c r="E69" s="46" t="s">
        <v>262</v>
      </c>
      <c r="F69" s="45">
        <f>'[1]2021年度园区有效投入-技术改造'!$I68</f>
        <v>548.98</v>
      </c>
      <c r="G69" s="26" t="s">
        <v>62</v>
      </c>
      <c r="H69" s="27">
        <v>0.8</v>
      </c>
      <c r="I69" s="57">
        <f t="shared" si="0"/>
        <v>90.12</v>
      </c>
      <c r="J69" s="57">
        <f t="shared" si="1"/>
        <v>90.12</v>
      </c>
      <c r="K69" s="58">
        <v>2358.47</v>
      </c>
      <c r="L69" s="59">
        <f t="shared" si="2"/>
        <v>0.232769549750474</v>
      </c>
      <c r="M69" s="57">
        <f t="shared" si="3"/>
        <v>90.34</v>
      </c>
      <c r="N69" s="56">
        <f t="shared" si="4"/>
        <v>90.34</v>
      </c>
      <c r="O69" s="26" t="s">
        <v>69</v>
      </c>
      <c r="P69" s="63" t="s">
        <v>70</v>
      </c>
      <c r="Q69" s="63" t="s">
        <v>70</v>
      </c>
      <c r="R69" s="56"/>
      <c r="S69" s="57">
        <f t="shared" si="5"/>
        <v>0.9023</v>
      </c>
      <c r="T69" s="56" t="str">
        <f t="shared" si="6"/>
        <v>是</v>
      </c>
      <c r="U69" s="69">
        <v>605</v>
      </c>
      <c r="V69" s="70">
        <v>1</v>
      </c>
      <c r="W69" s="69">
        <v>1</v>
      </c>
      <c r="X69" s="70">
        <f t="shared" si="7"/>
        <v>48.41</v>
      </c>
      <c r="Y69" s="77" t="e">
        <f>VLOOKUP(C69,#REF!,9,FALSE)</f>
        <v>#REF!</v>
      </c>
      <c r="Z69" s="77" t="e">
        <f>VLOOKUP($C69,#REF!,3,FALSE)</f>
        <v>#REF!</v>
      </c>
      <c r="AA69" s="78" t="e">
        <f>VLOOKUP($C69,#REF!,4,FALSE)*0.8</f>
        <v>#REF!</v>
      </c>
      <c r="AB69" s="78" t="e">
        <f>VLOOKUP($C69,#REF!,5,FALSE)</f>
        <v>#REF!</v>
      </c>
      <c r="AC69" s="86" t="e">
        <f>VLOOKUP($C69,#REF!,6,FALSE)</f>
        <v>#REF!</v>
      </c>
      <c r="AD69" s="17">
        <v>0.4556</v>
      </c>
      <c r="AE69" s="19" t="e">
        <f t="shared" si="16"/>
        <v>#REF!</v>
      </c>
      <c r="AF69" s="77" t="e">
        <f t="shared" si="9"/>
        <v>#REF!</v>
      </c>
      <c r="AG69" s="77"/>
      <c r="AH69" s="77"/>
      <c r="AI69" s="77"/>
      <c r="AJ69" s="56" t="e">
        <f t="shared" si="10"/>
        <v>#REF!</v>
      </c>
      <c r="AK69" s="69"/>
      <c r="AL69" s="69"/>
      <c r="AM69" s="95" t="s">
        <v>75</v>
      </c>
      <c r="AN69" s="95" t="s">
        <v>75</v>
      </c>
      <c r="AO69" s="94"/>
      <c r="AP69" s="95"/>
      <c r="AQ69" s="95"/>
      <c r="AR69" s="94">
        <f t="shared" si="11"/>
        <v>0</v>
      </c>
      <c r="AS69" s="97" t="e">
        <f t="shared" si="17"/>
        <v>#REF!</v>
      </c>
      <c r="AT69" s="2" t="e">
        <f t="shared" si="13"/>
        <v>#REF!</v>
      </c>
      <c r="AU69" s="2" t="e">
        <f t="shared" si="14"/>
        <v>#REF!</v>
      </c>
      <c r="AV69" s="2" t="e">
        <f t="shared" si="15"/>
        <v>#REF!</v>
      </c>
    </row>
    <row r="70" s="2" customFormat="1" ht="31" spans="1:48">
      <c r="A70" s="29">
        <v>68</v>
      </c>
      <c r="B70" s="27"/>
      <c r="C70" s="26" t="s">
        <v>263</v>
      </c>
      <c r="D70" s="27" t="s">
        <v>264</v>
      </c>
      <c r="E70" s="46" t="s">
        <v>265</v>
      </c>
      <c r="F70" s="45">
        <f>'[1]2021年度园区有效投入-技术改造'!$I69</f>
        <v>227.4</v>
      </c>
      <c r="G70" s="26" t="s">
        <v>86</v>
      </c>
      <c r="H70" s="27">
        <v>0.7</v>
      </c>
      <c r="I70" s="57">
        <f t="shared" ref="I70:I133" si="18">ROUND(($F70*$F$162-F$161)/(F$160*$F$162-F$161)*100,2)</f>
        <v>90.01</v>
      </c>
      <c r="J70" s="57">
        <f t="shared" ref="J70:J133" si="19">I70</f>
        <v>90.01</v>
      </c>
      <c r="K70" s="58">
        <v>1571.35</v>
      </c>
      <c r="L70" s="59">
        <f t="shared" ref="L70:L133" si="20">IF(K70&gt;200,F70/K70,1)</f>
        <v>0.144716326725427</v>
      </c>
      <c r="M70" s="57">
        <f t="shared" ref="M70:M133" si="21">ROUND((L70*$L$162-$L$161)/($L$160*$L$162-$L$161)*100,2)</f>
        <v>90.21</v>
      </c>
      <c r="N70" s="56">
        <f t="shared" ref="N70:N133" si="22">M70</f>
        <v>90.21</v>
      </c>
      <c r="O70" s="26" t="s">
        <v>69</v>
      </c>
      <c r="P70" s="63" t="s">
        <v>70</v>
      </c>
      <c r="Q70" s="63" t="s">
        <v>70</v>
      </c>
      <c r="R70" s="56"/>
      <c r="S70" s="57">
        <f t="shared" ref="S70:S133" si="23">ROUND(J70*0.5+N70*0.5+R70,2)/100</f>
        <v>0.9011</v>
      </c>
      <c r="T70" s="56" t="str">
        <f t="shared" ref="T70:T133" si="24">IF(F70&gt;=500,"是","否")</f>
        <v>否</v>
      </c>
      <c r="U70" s="69" t="s">
        <v>79</v>
      </c>
      <c r="V70" s="70">
        <v>1</v>
      </c>
      <c r="W70" s="69">
        <v>1</v>
      </c>
      <c r="X70" s="70">
        <f t="shared" ref="X70:X133" si="25">ROUND(IF(F70*0.1*(H70*0.2+S70*0.8)*V70*W70&lt;1000,F70*0.1*(H70*0.2+S70*0.8)*V70*W70,1000),2)</f>
        <v>19.58</v>
      </c>
      <c r="Y70" s="77"/>
      <c r="Z70" s="77"/>
      <c r="AA70" s="77"/>
      <c r="AB70" s="77"/>
      <c r="AC70" s="77"/>
      <c r="AD70" s="17">
        <v>0.4556</v>
      </c>
      <c r="AE70" s="19">
        <f t="shared" si="16"/>
        <v>0</v>
      </c>
      <c r="AF70" s="77">
        <f t="shared" ref="AF70:AF133" si="26">ROUND(AD70*AE70,2)</f>
        <v>0</v>
      </c>
      <c r="AG70" s="77"/>
      <c r="AH70" s="77"/>
      <c r="AI70" s="77"/>
      <c r="AJ70" s="56">
        <f t="shared" ref="AJ70:AJ133" si="27">IF(X70&gt;(1000-AF70-AI70),X70,X70+AF70+AI70)</f>
        <v>19.58</v>
      </c>
      <c r="AK70" s="69"/>
      <c r="AL70" s="69"/>
      <c r="AM70" s="95" t="s">
        <v>75</v>
      </c>
      <c r="AN70" s="95" t="s">
        <v>75</v>
      </c>
      <c r="AO70" s="94"/>
      <c r="AP70" s="95"/>
      <c r="AQ70" s="95"/>
      <c r="AR70" s="94">
        <f t="shared" ref="AR70:AR133" si="28">SUM(AK70:AQ70)</f>
        <v>0</v>
      </c>
      <c r="AS70" s="97">
        <f t="shared" si="17"/>
        <v>19.58</v>
      </c>
      <c r="AT70" s="2">
        <f t="shared" ref="AT70:AT133" si="29">IF(X70&gt;(1000-AF70-AI70),999999,X70+AF70+AI70)</f>
        <v>19.58</v>
      </c>
      <c r="AU70" s="2">
        <f t="shared" ref="AU70:AU133" si="30">AJ70-AR70</f>
        <v>19.58</v>
      </c>
      <c r="AV70" s="2">
        <f t="shared" ref="AV70:AV133" si="31">AS70-AU70</f>
        <v>0</v>
      </c>
    </row>
    <row r="71" s="2" customFormat="1" ht="46" spans="1:48">
      <c r="A71" s="29">
        <v>69</v>
      </c>
      <c r="B71" s="27"/>
      <c r="C71" s="26" t="s">
        <v>266</v>
      </c>
      <c r="D71" s="27" t="s">
        <v>267</v>
      </c>
      <c r="E71" s="46" t="s">
        <v>268</v>
      </c>
      <c r="F71" s="45">
        <f>'[1]2021年度园区有效投入-技术改造'!$I70</f>
        <v>654.19</v>
      </c>
      <c r="G71" s="26" t="s">
        <v>86</v>
      </c>
      <c r="H71" s="27">
        <v>0.7</v>
      </c>
      <c r="I71" s="57">
        <f t="shared" si="18"/>
        <v>90.16</v>
      </c>
      <c r="J71" s="57">
        <f t="shared" si="19"/>
        <v>90.16</v>
      </c>
      <c r="K71" s="58">
        <v>654.19</v>
      </c>
      <c r="L71" s="59">
        <f t="shared" si="20"/>
        <v>1</v>
      </c>
      <c r="M71" s="57">
        <f t="shared" si="21"/>
        <v>91.48</v>
      </c>
      <c r="N71" s="56">
        <f t="shared" si="22"/>
        <v>91.48</v>
      </c>
      <c r="O71" s="26" t="s">
        <v>69</v>
      </c>
      <c r="P71" s="63" t="s">
        <v>70</v>
      </c>
      <c r="Q71" s="63" t="s">
        <v>70</v>
      </c>
      <c r="R71" s="56"/>
      <c r="S71" s="57">
        <f t="shared" si="23"/>
        <v>0.9082</v>
      </c>
      <c r="T71" s="56" t="str">
        <f t="shared" si="24"/>
        <v>是</v>
      </c>
      <c r="U71" s="69">
        <v>125</v>
      </c>
      <c r="V71" s="70">
        <v>1</v>
      </c>
      <c r="W71" s="69">
        <v>1</v>
      </c>
      <c r="X71" s="70">
        <f t="shared" si="25"/>
        <v>56.69</v>
      </c>
      <c r="Y71" s="77"/>
      <c r="Z71" s="77"/>
      <c r="AA71" s="77"/>
      <c r="AB71" s="77"/>
      <c r="AC71" s="77"/>
      <c r="AD71" s="17">
        <v>0.4556</v>
      </c>
      <c r="AE71" s="19">
        <f t="shared" si="16"/>
        <v>0</v>
      </c>
      <c r="AF71" s="77">
        <f t="shared" si="26"/>
        <v>0</v>
      </c>
      <c r="AG71" s="77"/>
      <c r="AH71" s="77"/>
      <c r="AI71" s="77"/>
      <c r="AJ71" s="56">
        <f t="shared" si="27"/>
        <v>56.69</v>
      </c>
      <c r="AK71" s="69"/>
      <c r="AL71" s="69"/>
      <c r="AM71" s="95" t="s">
        <v>75</v>
      </c>
      <c r="AN71" s="95" t="s">
        <v>75</v>
      </c>
      <c r="AO71" s="94"/>
      <c r="AP71" s="95"/>
      <c r="AQ71" s="95"/>
      <c r="AR71" s="94">
        <f t="shared" si="28"/>
        <v>0</v>
      </c>
      <c r="AS71" s="97">
        <f t="shared" si="17"/>
        <v>56.69</v>
      </c>
      <c r="AT71" s="2">
        <f t="shared" si="29"/>
        <v>56.69</v>
      </c>
      <c r="AU71" s="2">
        <f t="shared" si="30"/>
        <v>56.69</v>
      </c>
      <c r="AV71" s="2">
        <f t="shared" si="31"/>
        <v>0</v>
      </c>
    </row>
    <row r="72" s="2" customFormat="1" ht="31" spans="1:48">
      <c r="A72" s="29">
        <v>70</v>
      </c>
      <c r="B72" s="27"/>
      <c r="C72" s="26" t="s">
        <v>269</v>
      </c>
      <c r="D72" s="27" t="s">
        <v>270</v>
      </c>
      <c r="E72" s="46" t="s">
        <v>271</v>
      </c>
      <c r="F72" s="45">
        <f>'[1]2021年度园区有效投入-技术改造'!$I71</f>
        <v>2494.69</v>
      </c>
      <c r="G72" s="26" t="s">
        <v>86</v>
      </c>
      <c r="H72" s="27">
        <v>0.7</v>
      </c>
      <c r="I72" s="57">
        <f t="shared" si="18"/>
        <v>90.79</v>
      </c>
      <c r="J72" s="57">
        <f t="shared" si="19"/>
        <v>90.79</v>
      </c>
      <c r="K72" s="58">
        <v>27457.39</v>
      </c>
      <c r="L72" s="59">
        <f t="shared" si="20"/>
        <v>0.0908567784483522</v>
      </c>
      <c r="M72" s="57">
        <f t="shared" si="21"/>
        <v>90.13</v>
      </c>
      <c r="N72" s="56">
        <f t="shared" si="22"/>
        <v>90.13</v>
      </c>
      <c r="O72" s="26" t="s">
        <v>69</v>
      </c>
      <c r="P72" s="63" t="s">
        <v>70</v>
      </c>
      <c r="Q72" s="63" t="s">
        <v>70</v>
      </c>
      <c r="R72" s="56"/>
      <c r="S72" s="57">
        <f t="shared" si="23"/>
        <v>0.9046</v>
      </c>
      <c r="T72" s="56" t="str">
        <f t="shared" si="24"/>
        <v>是</v>
      </c>
      <c r="U72" s="69">
        <v>2275</v>
      </c>
      <c r="V72" s="70">
        <v>1</v>
      </c>
      <c r="W72" s="69">
        <v>1</v>
      </c>
      <c r="X72" s="70">
        <f t="shared" si="25"/>
        <v>215.46</v>
      </c>
      <c r="Y72" s="77"/>
      <c r="Z72" s="77"/>
      <c r="AA72" s="77"/>
      <c r="AB72" s="77"/>
      <c r="AC72" s="77"/>
      <c r="AD72" s="17">
        <v>0.4556</v>
      </c>
      <c r="AE72" s="19">
        <f t="shared" si="16"/>
        <v>0</v>
      </c>
      <c r="AF72" s="77">
        <f t="shared" si="26"/>
        <v>0</v>
      </c>
      <c r="AG72" s="77"/>
      <c r="AH72" s="77"/>
      <c r="AI72" s="77"/>
      <c r="AJ72" s="56">
        <f t="shared" si="27"/>
        <v>215.46</v>
      </c>
      <c r="AK72" s="69"/>
      <c r="AL72" s="69"/>
      <c r="AM72" s="95" t="s">
        <v>75</v>
      </c>
      <c r="AN72" s="95" t="s">
        <v>75</v>
      </c>
      <c r="AO72" s="94"/>
      <c r="AP72" s="95"/>
      <c r="AQ72" s="95"/>
      <c r="AR72" s="94">
        <f t="shared" si="28"/>
        <v>0</v>
      </c>
      <c r="AS72" s="97">
        <f t="shared" si="17"/>
        <v>215.46</v>
      </c>
      <c r="AT72" s="2">
        <f t="shared" si="29"/>
        <v>215.46</v>
      </c>
      <c r="AU72" s="2">
        <f t="shared" si="30"/>
        <v>215.46</v>
      </c>
      <c r="AV72" s="2">
        <f t="shared" si="31"/>
        <v>0</v>
      </c>
    </row>
    <row r="73" s="2" customFormat="1" ht="61" spans="1:48">
      <c r="A73" s="29">
        <v>71</v>
      </c>
      <c r="B73" s="27"/>
      <c r="C73" s="26" t="s">
        <v>272</v>
      </c>
      <c r="D73" s="27" t="s">
        <v>273</v>
      </c>
      <c r="E73" s="46" t="s">
        <v>274</v>
      </c>
      <c r="F73" s="45">
        <f>'[1]2021年度园区有效投入-技术改造'!$I72</f>
        <v>654.79</v>
      </c>
      <c r="G73" s="26" t="s">
        <v>86</v>
      </c>
      <c r="H73" s="27">
        <v>0.7</v>
      </c>
      <c r="I73" s="57">
        <f t="shared" si="18"/>
        <v>90.16</v>
      </c>
      <c r="J73" s="57">
        <f t="shared" si="19"/>
        <v>90.16</v>
      </c>
      <c r="K73" s="58">
        <v>3891.5</v>
      </c>
      <c r="L73" s="59">
        <f t="shared" si="20"/>
        <v>0.168261595785687</v>
      </c>
      <c r="M73" s="57">
        <f t="shared" si="21"/>
        <v>90.25</v>
      </c>
      <c r="N73" s="56">
        <f t="shared" si="22"/>
        <v>90.25</v>
      </c>
      <c r="O73" s="26" t="s">
        <v>63</v>
      </c>
      <c r="P73" s="63">
        <v>2.8</v>
      </c>
      <c r="Q73" s="63" t="s">
        <v>64</v>
      </c>
      <c r="R73" s="56"/>
      <c r="S73" s="57">
        <f t="shared" si="23"/>
        <v>0.9021</v>
      </c>
      <c r="T73" s="56" t="str">
        <f t="shared" si="24"/>
        <v>是</v>
      </c>
      <c r="U73" s="69">
        <v>422</v>
      </c>
      <c r="V73" s="70">
        <v>1</v>
      </c>
      <c r="W73" s="69">
        <v>1</v>
      </c>
      <c r="X73" s="70">
        <f t="shared" si="25"/>
        <v>56.42</v>
      </c>
      <c r="Y73" s="77"/>
      <c r="Z73" s="77"/>
      <c r="AA73" s="77"/>
      <c r="AB73" s="77"/>
      <c r="AC73" s="77"/>
      <c r="AD73" s="17">
        <v>0.4556</v>
      </c>
      <c r="AE73" s="19">
        <f t="shared" si="16"/>
        <v>0</v>
      </c>
      <c r="AF73" s="77">
        <f t="shared" si="26"/>
        <v>0</v>
      </c>
      <c r="AG73" s="77"/>
      <c r="AH73" s="77"/>
      <c r="AI73" s="77"/>
      <c r="AJ73" s="56">
        <f t="shared" si="27"/>
        <v>56.42</v>
      </c>
      <c r="AK73" s="69"/>
      <c r="AL73" s="69"/>
      <c r="AM73" s="95" t="s">
        <v>75</v>
      </c>
      <c r="AN73" s="95" t="s">
        <v>75</v>
      </c>
      <c r="AO73" s="94"/>
      <c r="AP73" s="95"/>
      <c r="AQ73" s="95"/>
      <c r="AR73" s="94">
        <f t="shared" si="28"/>
        <v>0</v>
      </c>
      <c r="AS73" s="97">
        <f t="shared" si="17"/>
        <v>56.42</v>
      </c>
      <c r="AT73" s="2">
        <f t="shared" si="29"/>
        <v>56.42</v>
      </c>
      <c r="AU73" s="2">
        <f t="shared" si="30"/>
        <v>56.42</v>
      </c>
      <c r="AV73" s="2">
        <f t="shared" si="31"/>
        <v>0</v>
      </c>
    </row>
    <row r="74" s="2" customFormat="1" ht="46" spans="1:48">
      <c r="A74" s="29">
        <v>72</v>
      </c>
      <c r="B74" s="27"/>
      <c r="C74" s="26" t="s">
        <v>275</v>
      </c>
      <c r="D74" s="27" t="s">
        <v>276</v>
      </c>
      <c r="E74" s="46" t="s">
        <v>277</v>
      </c>
      <c r="F74" s="45">
        <f>'[1]2021年度园区有效投入-技术改造'!$I73</f>
        <v>922.96</v>
      </c>
      <c r="G74" s="26" t="s">
        <v>86</v>
      </c>
      <c r="H74" s="27">
        <v>0.7</v>
      </c>
      <c r="I74" s="57">
        <f t="shared" si="18"/>
        <v>90.25</v>
      </c>
      <c r="J74" s="57">
        <f t="shared" si="19"/>
        <v>90.25</v>
      </c>
      <c r="K74" s="58">
        <v>633.11</v>
      </c>
      <c r="L74" s="59">
        <f t="shared" si="20"/>
        <v>1.45781933629227</v>
      </c>
      <c r="M74" s="57">
        <f t="shared" si="21"/>
        <v>92.16</v>
      </c>
      <c r="N74" s="56">
        <f t="shared" si="22"/>
        <v>92.16</v>
      </c>
      <c r="O74" s="26" t="s">
        <v>63</v>
      </c>
      <c r="P74" s="63">
        <v>11.5</v>
      </c>
      <c r="Q74" s="63" t="s">
        <v>64</v>
      </c>
      <c r="R74" s="56">
        <v>6</v>
      </c>
      <c r="S74" s="57">
        <f t="shared" si="23"/>
        <v>0.9721</v>
      </c>
      <c r="T74" s="56" t="str">
        <f t="shared" si="24"/>
        <v>是</v>
      </c>
      <c r="U74" s="69">
        <v>5056</v>
      </c>
      <c r="V74" s="70">
        <v>1</v>
      </c>
      <c r="W74" s="69">
        <v>1</v>
      </c>
      <c r="X74" s="70">
        <f t="shared" si="25"/>
        <v>84.7</v>
      </c>
      <c r="Y74" s="77"/>
      <c r="Z74" s="77"/>
      <c r="AA74" s="77"/>
      <c r="AB74" s="77"/>
      <c r="AC74" s="77"/>
      <c r="AD74" s="17">
        <v>0.4556</v>
      </c>
      <c r="AE74" s="19">
        <f t="shared" si="16"/>
        <v>0</v>
      </c>
      <c r="AF74" s="77">
        <f t="shared" si="26"/>
        <v>0</v>
      </c>
      <c r="AG74" s="77"/>
      <c r="AH74" s="77"/>
      <c r="AI74" s="77"/>
      <c r="AJ74" s="56">
        <f t="shared" si="27"/>
        <v>84.7</v>
      </c>
      <c r="AK74" s="69"/>
      <c r="AL74" s="69"/>
      <c r="AM74" s="95" t="s">
        <v>75</v>
      </c>
      <c r="AN74" s="95" t="s">
        <v>75</v>
      </c>
      <c r="AO74" s="94"/>
      <c r="AP74" s="95"/>
      <c r="AQ74" s="95"/>
      <c r="AR74" s="94">
        <f t="shared" si="28"/>
        <v>0</v>
      </c>
      <c r="AS74" s="97">
        <f t="shared" si="17"/>
        <v>84.7</v>
      </c>
      <c r="AT74" s="2">
        <f t="shared" si="29"/>
        <v>84.7</v>
      </c>
      <c r="AU74" s="2">
        <f t="shared" si="30"/>
        <v>84.7</v>
      </c>
      <c r="AV74" s="2">
        <f t="shared" si="31"/>
        <v>0</v>
      </c>
    </row>
    <row r="75" s="2" customFormat="1" ht="46" spans="1:48">
      <c r="A75" s="29">
        <v>73</v>
      </c>
      <c r="B75" s="27"/>
      <c r="C75" s="26" t="s">
        <v>278</v>
      </c>
      <c r="D75" s="27" t="s">
        <v>279</v>
      </c>
      <c r="E75" s="46" t="s">
        <v>280</v>
      </c>
      <c r="F75" s="45">
        <f>'[1]2021年度园区有效投入-技术改造'!$I74</f>
        <v>4260.35</v>
      </c>
      <c r="G75" s="26" t="s">
        <v>62</v>
      </c>
      <c r="H75" s="27">
        <v>0.8</v>
      </c>
      <c r="I75" s="57">
        <f t="shared" si="18"/>
        <v>91.41</v>
      </c>
      <c r="J75" s="57">
        <f t="shared" si="19"/>
        <v>91.41</v>
      </c>
      <c r="K75" s="58">
        <v>174670.62</v>
      </c>
      <c r="L75" s="59">
        <f t="shared" si="20"/>
        <v>0.0243907647433781</v>
      </c>
      <c r="M75" s="57">
        <f t="shared" si="21"/>
        <v>90.03</v>
      </c>
      <c r="N75" s="56">
        <f t="shared" si="22"/>
        <v>90.03</v>
      </c>
      <c r="O75" s="26" t="s">
        <v>69</v>
      </c>
      <c r="P75" s="63" t="s">
        <v>70</v>
      </c>
      <c r="Q75" s="63" t="s">
        <v>70</v>
      </c>
      <c r="R75" s="56"/>
      <c r="S75" s="57">
        <f t="shared" si="23"/>
        <v>0.9072</v>
      </c>
      <c r="T75" s="56" t="str">
        <f t="shared" si="24"/>
        <v>是</v>
      </c>
      <c r="U75" s="69">
        <v>6146</v>
      </c>
      <c r="V75" s="70">
        <v>1</v>
      </c>
      <c r="W75" s="69">
        <v>1</v>
      </c>
      <c r="X75" s="70">
        <f t="shared" si="25"/>
        <v>377.36</v>
      </c>
      <c r="Y75" s="77" t="e">
        <f>VLOOKUP(C75,#REF!,9,FALSE)</f>
        <v>#REF!</v>
      </c>
      <c r="Z75" s="77" t="e">
        <f>VLOOKUP($C75,#REF!,3,FALSE)</f>
        <v>#REF!</v>
      </c>
      <c r="AA75" s="78" t="e">
        <f>VLOOKUP($C75,#REF!,4,FALSE)*0.8</f>
        <v>#REF!</v>
      </c>
      <c r="AB75" s="78" t="e">
        <f>VLOOKUP($C75,#REF!,5,FALSE)</f>
        <v>#REF!</v>
      </c>
      <c r="AC75" s="86" t="e">
        <f>VLOOKUP($C75,#REF!,6,FALSE)</f>
        <v>#REF!</v>
      </c>
      <c r="AD75" s="17">
        <v>0.4556</v>
      </c>
      <c r="AE75" s="19" t="e">
        <f t="shared" si="16"/>
        <v>#REF!</v>
      </c>
      <c r="AF75" s="77" t="e">
        <f t="shared" si="26"/>
        <v>#REF!</v>
      </c>
      <c r="AG75" s="77"/>
      <c r="AH75" s="77"/>
      <c r="AI75" s="77"/>
      <c r="AJ75" s="56" t="e">
        <f t="shared" si="27"/>
        <v>#REF!</v>
      </c>
      <c r="AK75" s="69"/>
      <c r="AL75" s="69"/>
      <c r="AM75" s="95" t="s">
        <v>75</v>
      </c>
      <c r="AN75" s="95" t="s">
        <v>75</v>
      </c>
      <c r="AO75" s="94"/>
      <c r="AP75" s="95"/>
      <c r="AQ75" s="95"/>
      <c r="AR75" s="94">
        <f t="shared" si="28"/>
        <v>0</v>
      </c>
      <c r="AS75" s="97" t="e">
        <f t="shared" si="17"/>
        <v>#REF!</v>
      </c>
      <c r="AT75" s="2" t="e">
        <f t="shared" si="29"/>
        <v>#REF!</v>
      </c>
      <c r="AU75" s="2" t="e">
        <f t="shared" si="30"/>
        <v>#REF!</v>
      </c>
      <c r="AV75" s="2" t="e">
        <f t="shared" si="31"/>
        <v>#REF!</v>
      </c>
    </row>
    <row r="76" s="2" customFormat="1" ht="61" spans="1:48">
      <c r="A76" s="29">
        <v>74</v>
      </c>
      <c r="B76" s="27"/>
      <c r="C76" s="26" t="s">
        <v>281</v>
      </c>
      <c r="D76" s="27" t="s">
        <v>282</v>
      </c>
      <c r="E76" s="46" t="s">
        <v>283</v>
      </c>
      <c r="F76" s="45">
        <f>'[1]2021年度园区有效投入-技术改造'!$I75</f>
        <v>2403.47</v>
      </c>
      <c r="G76" s="26" t="s">
        <v>68</v>
      </c>
      <c r="H76" s="27">
        <v>1</v>
      </c>
      <c r="I76" s="57">
        <f t="shared" si="18"/>
        <v>90.76</v>
      </c>
      <c r="J76" s="57">
        <f t="shared" si="19"/>
        <v>90.76</v>
      </c>
      <c r="K76" s="58">
        <v>1317750.69</v>
      </c>
      <c r="L76" s="59">
        <f t="shared" si="20"/>
        <v>0.00182391860481591</v>
      </c>
      <c r="M76" s="57">
        <f t="shared" si="21"/>
        <v>90</v>
      </c>
      <c r="N76" s="56">
        <f t="shared" si="22"/>
        <v>90</v>
      </c>
      <c r="O76" s="26" t="s">
        <v>69</v>
      </c>
      <c r="P76" s="63" t="s">
        <v>70</v>
      </c>
      <c r="Q76" s="63" t="s">
        <v>70</v>
      </c>
      <c r="R76" s="56"/>
      <c r="S76" s="57">
        <f t="shared" si="23"/>
        <v>0.9038</v>
      </c>
      <c r="T76" s="56" t="str">
        <f t="shared" si="24"/>
        <v>是</v>
      </c>
      <c r="U76" s="69">
        <v>5819</v>
      </c>
      <c r="V76" s="70">
        <v>1</v>
      </c>
      <c r="W76" s="69">
        <v>1</v>
      </c>
      <c r="X76" s="70">
        <f t="shared" si="25"/>
        <v>221.85</v>
      </c>
      <c r="Y76" s="77" t="e">
        <f>VLOOKUP(C76,#REF!,9,FALSE)</f>
        <v>#REF!</v>
      </c>
      <c r="Z76" s="77" t="e">
        <f>VLOOKUP($C76,#REF!,3,FALSE)</f>
        <v>#REF!</v>
      </c>
      <c r="AA76" s="78" t="e">
        <f>VLOOKUP($C76,#REF!,4,FALSE)*0.8</f>
        <v>#REF!</v>
      </c>
      <c r="AB76" s="78" t="e">
        <f>VLOOKUP($C76,#REF!,5,FALSE)</f>
        <v>#REF!</v>
      </c>
      <c r="AC76" s="86" t="e">
        <f>VLOOKUP($C76,#REF!,6,FALSE)</f>
        <v>#REF!</v>
      </c>
      <c r="AD76" s="17">
        <v>0.4556</v>
      </c>
      <c r="AE76" s="19" t="e">
        <f t="shared" si="16"/>
        <v>#REF!</v>
      </c>
      <c r="AF76" s="77" t="e">
        <f t="shared" si="26"/>
        <v>#REF!</v>
      </c>
      <c r="AG76" s="77"/>
      <c r="AH76" s="77"/>
      <c r="AI76" s="77"/>
      <c r="AJ76" s="56" t="e">
        <f t="shared" si="27"/>
        <v>#REF!</v>
      </c>
      <c r="AK76" s="69"/>
      <c r="AL76" s="69"/>
      <c r="AM76" s="95">
        <v>246.4</v>
      </c>
      <c r="AN76" s="95" t="s">
        <v>75</v>
      </c>
      <c r="AO76" s="94"/>
      <c r="AP76" s="95"/>
      <c r="AQ76" s="95"/>
      <c r="AR76" s="94">
        <f t="shared" si="28"/>
        <v>246.4</v>
      </c>
      <c r="AS76" s="97" t="e">
        <f t="shared" si="17"/>
        <v>#REF!</v>
      </c>
      <c r="AT76" s="2" t="e">
        <f t="shared" si="29"/>
        <v>#REF!</v>
      </c>
      <c r="AU76" s="2" t="e">
        <f t="shared" si="30"/>
        <v>#REF!</v>
      </c>
      <c r="AV76" s="2" t="e">
        <f t="shared" si="31"/>
        <v>#REF!</v>
      </c>
    </row>
    <row r="77" s="2" customFormat="1" ht="61" spans="1:48">
      <c r="A77" s="29">
        <v>75</v>
      </c>
      <c r="B77" s="27"/>
      <c r="C77" s="26" t="s">
        <v>284</v>
      </c>
      <c r="D77" s="27" t="s">
        <v>285</v>
      </c>
      <c r="E77" s="46" t="s">
        <v>286</v>
      </c>
      <c r="F77" s="45">
        <f>'[1]2021年度园区有效投入-技术改造'!$I76</f>
        <v>1446.75</v>
      </c>
      <c r="G77" s="26" t="s">
        <v>62</v>
      </c>
      <c r="H77" s="27">
        <v>0.8</v>
      </c>
      <c r="I77" s="57">
        <f t="shared" si="18"/>
        <v>90.43</v>
      </c>
      <c r="J77" s="57">
        <f t="shared" si="19"/>
        <v>90.43</v>
      </c>
      <c r="K77" s="58">
        <v>68357.45</v>
      </c>
      <c r="L77" s="59">
        <f t="shared" si="20"/>
        <v>0.0211644817060906</v>
      </c>
      <c r="M77" s="57">
        <f t="shared" si="21"/>
        <v>90.03</v>
      </c>
      <c r="N77" s="56">
        <f t="shared" si="22"/>
        <v>90.03</v>
      </c>
      <c r="O77" s="26" t="s">
        <v>69</v>
      </c>
      <c r="P77" s="63" t="s">
        <v>70</v>
      </c>
      <c r="Q77" s="63" t="s">
        <v>70</v>
      </c>
      <c r="R77" s="56"/>
      <c r="S77" s="57">
        <f t="shared" si="23"/>
        <v>0.9023</v>
      </c>
      <c r="T77" s="56" t="str">
        <f t="shared" si="24"/>
        <v>是</v>
      </c>
      <c r="U77" s="69">
        <v>1000</v>
      </c>
      <c r="V77" s="70">
        <v>1</v>
      </c>
      <c r="W77" s="69">
        <v>1</v>
      </c>
      <c r="X77" s="70">
        <f t="shared" si="25"/>
        <v>127.58</v>
      </c>
      <c r="Y77" s="77"/>
      <c r="Z77" s="77"/>
      <c r="AA77" s="77"/>
      <c r="AB77" s="77"/>
      <c r="AC77" s="77"/>
      <c r="AD77" s="17">
        <v>0.4556</v>
      </c>
      <c r="AE77" s="19">
        <f t="shared" si="16"/>
        <v>0</v>
      </c>
      <c r="AF77" s="77">
        <f t="shared" si="26"/>
        <v>0</v>
      </c>
      <c r="AG77" s="77"/>
      <c r="AH77" s="77"/>
      <c r="AI77" s="77"/>
      <c r="AJ77" s="56">
        <f t="shared" si="27"/>
        <v>127.58</v>
      </c>
      <c r="AK77" s="69"/>
      <c r="AL77" s="69"/>
      <c r="AM77" s="95" t="s">
        <v>75</v>
      </c>
      <c r="AN77" s="95" t="s">
        <v>75</v>
      </c>
      <c r="AO77" s="94"/>
      <c r="AP77" s="95"/>
      <c r="AQ77" s="95"/>
      <c r="AR77" s="94">
        <f t="shared" si="28"/>
        <v>0</v>
      </c>
      <c r="AS77" s="97">
        <f t="shared" si="17"/>
        <v>127.58</v>
      </c>
      <c r="AT77" s="2">
        <f t="shared" si="29"/>
        <v>127.58</v>
      </c>
      <c r="AU77" s="2">
        <f t="shared" si="30"/>
        <v>127.58</v>
      </c>
      <c r="AV77" s="2">
        <f t="shared" si="31"/>
        <v>0</v>
      </c>
    </row>
    <row r="78" s="2" customFormat="1" ht="46" spans="1:48">
      <c r="A78" s="29">
        <v>76</v>
      </c>
      <c r="B78" s="27"/>
      <c r="C78" s="30" t="s">
        <v>287</v>
      </c>
      <c r="D78" s="27" t="s">
        <v>288</v>
      </c>
      <c r="E78" s="46" t="s">
        <v>289</v>
      </c>
      <c r="F78" s="45">
        <f>'[1]2021年度园区有效投入-技术改造'!$I77</f>
        <v>800.53</v>
      </c>
      <c r="G78" s="26" t="s">
        <v>62</v>
      </c>
      <c r="H78" s="27">
        <v>0.8</v>
      </c>
      <c r="I78" s="57">
        <f t="shared" si="18"/>
        <v>90.21</v>
      </c>
      <c r="J78" s="57">
        <f t="shared" si="19"/>
        <v>90.21</v>
      </c>
      <c r="K78" s="58">
        <v>294.69</v>
      </c>
      <c r="L78" s="59">
        <f t="shared" si="20"/>
        <v>2.71651566052462</v>
      </c>
      <c r="M78" s="57">
        <f t="shared" si="21"/>
        <v>94.03</v>
      </c>
      <c r="N78" s="56">
        <f t="shared" si="22"/>
        <v>94.03</v>
      </c>
      <c r="O78" s="26" t="s">
        <v>69</v>
      </c>
      <c r="P78" s="63" t="s">
        <v>70</v>
      </c>
      <c r="Q78" s="63" t="s">
        <v>70</v>
      </c>
      <c r="R78" s="56"/>
      <c r="S78" s="57">
        <f t="shared" si="23"/>
        <v>0.9212</v>
      </c>
      <c r="T78" s="56" t="str">
        <f t="shared" si="24"/>
        <v>是</v>
      </c>
      <c r="U78" s="69">
        <v>800</v>
      </c>
      <c r="V78" s="70">
        <v>1</v>
      </c>
      <c r="W78" s="69">
        <v>1</v>
      </c>
      <c r="X78" s="70">
        <f t="shared" si="25"/>
        <v>71.8</v>
      </c>
      <c r="Y78" s="77"/>
      <c r="Z78" s="77"/>
      <c r="AA78" s="77"/>
      <c r="AB78" s="77"/>
      <c r="AC78" s="77"/>
      <c r="AD78" s="17">
        <v>0.4556</v>
      </c>
      <c r="AE78" s="19">
        <f t="shared" si="16"/>
        <v>0</v>
      </c>
      <c r="AF78" s="77">
        <f t="shared" si="26"/>
        <v>0</v>
      </c>
      <c r="AG78" s="77"/>
      <c r="AH78" s="77"/>
      <c r="AI78" s="77"/>
      <c r="AJ78" s="56">
        <f t="shared" si="27"/>
        <v>71.8</v>
      </c>
      <c r="AK78" s="69"/>
      <c r="AL78" s="69"/>
      <c r="AM78" s="95" t="s">
        <v>75</v>
      </c>
      <c r="AN78" s="95" t="s">
        <v>75</v>
      </c>
      <c r="AO78" s="94"/>
      <c r="AP78" s="95"/>
      <c r="AQ78" s="95"/>
      <c r="AR78" s="94">
        <f t="shared" si="28"/>
        <v>0</v>
      </c>
      <c r="AS78" s="97">
        <f t="shared" si="17"/>
        <v>71.8</v>
      </c>
      <c r="AT78" s="2">
        <f t="shared" si="29"/>
        <v>71.8</v>
      </c>
      <c r="AU78" s="2">
        <f t="shared" si="30"/>
        <v>71.8</v>
      </c>
      <c r="AV78" s="2">
        <f t="shared" si="31"/>
        <v>0</v>
      </c>
    </row>
    <row r="79" s="2" customFormat="1" ht="46" spans="1:48">
      <c r="A79" s="29">
        <v>77</v>
      </c>
      <c r="B79" s="27"/>
      <c r="C79" s="26" t="s">
        <v>290</v>
      </c>
      <c r="D79" s="27" t="s">
        <v>291</v>
      </c>
      <c r="E79" s="46" t="s">
        <v>292</v>
      </c>
      <c r="F79" s="45">
        <f>'[1]2021年度园区有效投入-技术改造'!$I78</f>
        <v>1968.16</v>
      </c>
      <c r="G79" s="26" t="s">
        <v>86</v>
      </c>
      <c r="H79" s="27">
        <v>0.7</v>
      </c>
      <c r="I79" s="57">
        <f t="shared" si="18"/>
        <v>90.61</v>
      </c>
      <c r="J79" s="57">
        <f t="shared" si="19"/>
        <v>90.61</v>
      </c>
      <c r="K79" s="58">
        <v>2680.75</v>
      </c>
      <c r="L79" s="59">
        <f t="shared" si="20"/>
        <v>0.734182598153502</v>
      </c>
      <c r="M79" s="57">
        <f t="shared" si="21"/>
        <v>91.09</v>
      </c>
      <c r="N79" s="56">
        <f t="shared" si="22"/>
        <v>91.09</v>
      </c>
      <c r="O79" s="26" t="s">
        <v>69</v>
      </c>
      <c r="P79" s="63" t="s">
        <v>70</v>
      </c>
      <c r="Q79" s="63" t="s">
        <v>70</v>
      </c>
      <c r="R79" s="56"/>
      <c r="S79" s="57">
        <f t="shared" si="23"/>
        <v>0.9085</v>
      </c>
      <c r="T79" s="56" t="str">
        <f t="shared" si="24"/>
        <v>是</v>
      </c>
      <c r="U79" s="69">
        <v>1500</v>
      </c>
      <c r="V79" s="70">
        <v>1</v>
      </c>
      <c r="W79" s="69">
        <v>1</v>
      </c>
      <c r="X79" s="70">
        <f t="shared" si="25"/>
        <v>170.6</v>
      </c>
      <c r="Y79" s="77"/>
      <c r="Z79" s="77"/>
      <c r="AA79" s="77"/>
      <c r="AB79" s="77"/>
      <c r="AC79" s="77"/>
      <c r="AD79" s="17">
        <v>0.4556</v>
      </c>
      <c r="AE79" s="19">
        <f t="shared" si="16"/>
        <v>0</v>
      </c>
      <c r="AF79" s="77">
        <f t="shared" si="26"/>
        <v>0</v>
      </c>
      <c r="AG79" s="77"/>
      <c r="AH79" s="77"/>
      <c r="AI79" s="77"/>
      <c r="AJ79" s="56">
        <f t="shared" si="27"/>
        <v>170.6</v>
      </c>
      <c r="AK79" s="69"/>
      <c r="AL79" s="69"/>
      <c r="AM79" s="95" t="s">
        <v>75</v>
      </c>
      <c r="AN79" s="95" t="s">
        <v>75</v>
      </c>
      <c r="AO79" s="94"/>
      <c r="AP79" s="95"/>
      <c r="AQ79" s="95"/>
      <c r="AR79" s="94">
        <f t="shared" si="28"/>
        <v>0</v>
      </c>
      <c r="AS79" s="97">
        <f t="shared" si="17"/>
        <v>170.6</v>
      </c>
      <c r="AT79" s="2">
        <f t="shared" si="29"/>
        <v>170.6</v>
      </c>
      <c r="AU79" s="2">
        <f t="shared" si="30"/>
        <v>170.6</v>
      </c>
      <c r="AV79" s="2">
        <f t="shared" si="31"/>
        <v>0</v>
      </c>
    </row>
    <row r="80" s="2" customFormat="1" ht="46" spans="1:48">
      <c r="A80" s="29">
        <v>78</v>
      </c>
      <c r="B80" s="27"/>
      <c r="C80" s="26" t="s">
        <v>293</v>
      </c>
      <c r="D80" s="27" t="s">
        <v>294</v>
      </c>
      <c r="E80" s="46" t="s">
        <v>295</v>
      </c>
      <c r="F80" s="45">
        <f>'[1]2021年度园区有效投入-技术改造'!$I79</f>
        <v>586.46</v>
      </c>
      <c r="G80" s="26" t="s">
        <v>86</v>
      </c>
      <c r="H80" s="27">
        <v>0.7</v>
      </c>
      <c r="I80" s="57">
        <f t="shared" si="18"/>
        <v>90.13</v>
      </c>
      <c r="J80" s="57">
        <f t="shared" si="19"/>
        <v>90.13</v>
      </c>
      <c r="K80" s="58">
        <v>287.69</v>
      </c>
      <c r="L80" s="59">
        <f t="shared" si="20"/>
        <v>2.0385136779172</v>
      </c>
      <c r="M80" s="57">
        <f t="shared" si="21"/>
        <v>93.03</v>
      </c>
      <c r="N80" s="56">
        <f t="shared" si="22"/>
        <v>93.03</v>
      </c>
      <c r="O80" s="26" t="s">
        <v>69</v>
      </c>
      <c r="P80" s="63" t="s">
        <v>70</v>
      </c>
      <c r="Q80" s="63" t="s">
        <v>70</v>
      </c>
      <c r="R80" s="56"/>
      <c r="S80" s="57">
        <f t="shared" si="23"/>
        <v>0.9158</v>
      </c>
      <c r="T80" s="56" t="str">
        <f t="shared" si="24"/>
        <v>是</v>
      </c>
      <c r="U80" s="69" t="s">
        <v>79</v>
      </c>
      <c r="V80" s="70">
        <v>0.8</v>
      </c>
      <c r="W80" s="69">
        <v>1</v>
      </c>
      <c r="X80" s="70">
        <f t="shared" si="25"/>
        <v>40.94</v>
      </c>
      <c r="Y80" s="77" t="e">
        <f>VLOOKUP(C80,#REF!,9,FALSE)</f>
        <v>#REF!</v>
      </c>
      <c r="Z80" s="77" t="e">
        <f>VLOOKUP($C80,#REF!,3,FALSE)</f>
        <v>#REF!</v>
      </c>
      <c r="AA80" s="78" t="e">
        <f>VLOOKUP($C80,#REF!,4,FALSE)*0.8</f>
        <v>#REF!</v>
      </c>
      <c r="AB80" s="78" t="e">
        <f>VLOOKUP($C80,#REF!,5,FALSE)</f>
        <v>#REF!</v>
      </c>
      <c r="AC80" s="86" t="e">
        <f>VLOOKUP($C80,#REF!,6,FALSE)</f>
        <v>#REF!</v>
      </c>
      <c r="AD80" s="17">
        <v>0.4556</v>
      </c>
      <c r="AE80" s="19" t="e">
        <f t="shared" si="16"/>
        <v>#REF!</v>
      </c>
      <c r="AF80" s="77" t="e">
        <f t="shared" si="26"/>
        <v>#REF!</v>
      </c>
      <c r="AG80" s="77"/>
      <c r="AH80" s="77"/>
      <c r="AI80" s="77"/>
      <c r="AJ80" s="56" t="e">
        <f t="shared" si="27"/>
        <v>#REF!</v>
      </c>
      <c r="AK80" s="69"/>
      <c r="AL80" s="69"/>
      <c r="AM80" s="95" t="s">
        <v>75</v>
      </c>
      <c r="AN80" s="95" t="s">
        <v>75</v>
      </c>
      <c r="AO80" s="94"/>
      <c r="AP80" s="95"/>
      <c r="AQ80" s="95"/>
      <c r="AR80" s="94">
        <f t="shared" si="28"/>
        <v>0</v>
      </c>
      <c r="AS80" s="97" t="e">
        <f t="shared" si="17"/>
        <v>#REF!</v>
      </c>
      <c r="AT80" s="2" t="e">
        <f t="shared" si="29"/>
        <v>#REF!</v>
      </c>
      <c r="AU80" s="2" t="e">
        <f t="shared" si="30"/>
        <v>#REF!</v>
      </c>
      <c r="AV80" s="2" t="e">
        <f t="shared" si="31"/>
        <v>#REF!</v>
      </c>
    </row>
    <row r="81" s="2" customFormat="1" ht="61" spans="1:48">
      <c r="A81" s="29">
        <v>79</v>
      </c>
      <c r="B81" s="27"/>
      <c r="C81" s="26" t="s">
        <v>296</v>
      </c>
      <c r="D81" s="27" t="s">
        <v>297</v>
      </c>
      <c r="E81" s="46" t="s">
        <v>298</v>
      </c>
      <c r="F81" s="45">
        <f>'[1]2021年度园区有效投入-技术改造'!$I80</f>
        <v>604.08</v>
      </c>
      <c r="G81" s="26" t="s">
        <v>62</v>
      </c>
      <c r="H81" s="27">
        <v>0.8</v>
      </c>
      <c r="I81" s="57">
        <f t="shared" si="18"/>
        <v>90.14</v>
      </c>
      <c r="J81" s="57">
        <f t="shared" si="19"/>
        <v>90.14</v>
      </c>
      <c r="K81" s="58">
        <v>7334.74</v>
      </c>
      <c r="L81" s="59">
        <f t="shared" si="20"/>
        <v>0.0823587475493337</v>
      </c>
      <c r="M81" s="57">
        <f t="shared" si="21"/>
        <v>90.12</v>
      </c>
      <c r="N81" s="56">
        <f t="shared" si="22"/>
        <v>90.12</v>
      </c>
      <c r="O81" s="26" t="s">
        <v>69</v>
      </c>
      <c r="P81" s="63" t="s">
        <v>70</v>
      </c>
      <c r="Q81" s="63" t="s">
        <v>70</v>
      </c>
      <c r="R81" s="56"/>
      <c r="S81" s="57">
        <f t="shared" si="23"/>
        <v>0.9013</v>
      </c>
      <c r="T81" s="56" t="str">
        <f t="shared" si="24"/>
        <v>是</v>
      </c>
      <c r="U81" s="69" t="s">
        <v>79</v>
      </c>
      <c r="V81" s="70">
        <v>0.8</v>
      </c>
      <c r="W81" s="69">
        <v>1</v>
      </c>
      <c r="X81" s="70">
        <f t="shared" si="25"/>
        <v>42.58</v>
      </c>
      <c r="Y81" s="77"/>
      <c r="Z81" s="77"/>
      <c r="AA81" s="77"/>
      <c r="AB81" s="77"/>
      <c r="AC81" s="77"/>
      <c r="AD81" s="17">
        <v>0.4556</v>
      </c>
      <c r="AE81" s="19">
        <f t="shared" ref="AE81:AE144" si="32">Y81*0.05*AC81</f>
        <v>0</v>
      </c>
      <c r="AF81" s="77">
        <f t="shared" si="26"/>
        <v>0</v>
      </c>
      <c r="AG81" s="77"/>
      <c r="AH81" s="77"/>
      <c r="AI81" s="77"/>
      <c r="AJ81" s="56">
        <f t="shared" si="27"/>
        <v>42.58</v>
      </c>
      <c r="AK81" s="69"/>
      <c r="AL81" s="69"/>
      <c r="AM81" s="95" t="s">
        <v>75</v>
      </c>
      <c r="AN81" s="95" t="s">
        <v>75</v>
      </c>
      <c r="AO81" s="94"/>
      <c r="AP81" s="95"/>
      <c r="AQ81" s="95"/>
      <c r="AR81" s="94">
        <f t="shared" si="28"/>
        <v>0</v>
      </c>
      <c r="AS81" s="97">
        <f t="shared" ref="AS81:AS144" si="33">IF(AR81&gt;=AJ81,0,X81+AF81+AI81-AR81)</f>
        <v>42.58</v>
      </c>
      <c r="AT81" s="2">
        <f t="shared" si="29"/>
        <v>42.58</v>
      </c>
      <c r="AU81" s="2">
        <f t="shared" si="30"/>
        <v>42.58</v>
      </c>
      <c r="AV81" s="2">
        <f t="shared" si="31"/>
        <v>0</v>
      </c>
    </row>
    <row r="82" s="2" customFormat="1" ht="61" spans="1:48">
      <c r="A82" s="29">
        <v>80</v>
      </c>
      <c r="B82" s="27"/>
      <c r="C82" s="26" t="s">
        <v>299</v>
      </c>
      <c r="D82" s="27" t="s">
        <v>300</v>
      </c>
      <c r="E82" s="46" t="s">
        <v>301</v>
      </c>
      <c r="F82" s="45">
        <f>'[1]2021年度园区有效投入-技术改造'!$I81</f>
        <v>1325.14</v>
      </c>
      <c r="G82" s="26" t="s">
        <v>86</v>
      </c>
      <c r="H82" s="27">
        <v>0.7</v>
      </c>
      <c r="I82" s="57">
        <f t="shared" si="18"/>
        <v>90.39</v>
      </c>
      <c r="J82" s="57">
        <f t="shared" si="19"/>
        <v>90.39</v>
      </c>
      <c r="K82" s="58">
        <v>2588.17</v>
      </c>
      <c r="L82" s="59">
        <f t="shared" si="20"/>
        <v>0.511998825424914</v>
      </c>
      <c r="M82" s="57">
        <f t="shared" si="21"/>
        <v>90.76</v>
      </c>
      <c r="N82" s="56">
        <f t="shared" si="22"/>
        <v>90.76</v>
      </c>
      <c r="O82" s="26" t="s">
        <v>69</v>
      </c>
      <c r="P82" s="63" t="s">
        <v>70</v>
      </c>
      <c r="Q82" s="63" t="s">
        <v>70</v>
      </c>
      <c r="R82" s="56"/>
      <c r="S82" s="57">
        <f t="shared" si="23"/>
        <v>0.9058</v>
      </c>
      <c r="T82" s="56" t="str">
        <f t="shared" si="24"/>
        <v>是</v>
      </c>
      <c r="U82" s="69" t="s">
        <v>79</v>
      </c>
      <c r="V82" s="70">
        <v>0.8</v>
      </c>
      <c r="W82" s="69">
        <v>1</v>
      </c>
      <c r="X82" s="70">
        <f t="shared" si="25"/>
        <v>91.66</v>
      </c>
      <c r="Y82" s="77"/>
      <c r="Z82" s="77"/>
      <c r="AA82" s="77"/>
      <c r="AB82" s="77"/>
      <c r="AC82" s="77"/>
      <c r="AD82" s="17">
        <v>0.4556</v>
      </c>
      <c r="AE82" s="19">
        <f t="shared" si="32"/>
        <v>0</v>
      </c>
      <c r="AF82" s="77">
        <f t="shared" si="26"/>
        <v>0</v>
      </c>
      <c r="AG82" s="77"/>
      <c r="AH82" s="77"/>
      <c r="AI82" s="77"/>
      <c r="AJ82" s="56">
        <f t="shared" si="27"/>
        <v>91.66</v>
      </c>
      <c r="AK82" s="69"/>
      <c r="AL82" s="69"/>
      <c r="AM82" s="95" t="s">
        <v>75</v>
      </c>
      <c r="AN82" s="95" t="s">
        <v>75</v>
      </c>
      <c r="AO82" s="94"/>
      <c r="AP82" s="95"/>
      <c r="AQ82" s="95"/>
      <c r="AR82" s="94">
        <f t="shared" si="28"/>
        <v>0</v>
      </c>
      <c r="AS82" s="97">
        <f t="shared" si="33"/>
        <v>91.66</v>
      </c>
      <c r="AT82" s="2">
        <f t="shared" si="29"/>
        <v>91.66</v>
      </c>
      <c r="AU82" s="2">
        <f t="shared" si="30"/>
        <v>91.66</v>
      </c>
      <c r="AV82" s="2">
        <f t="shared" si="31"/>
        <v>0</v>
      </c>
    </row>
    <row r="83" s="2" customFormat="1" ht="46" spans="1:48">
      <c r="A83" s="29">
        <v>81</v>
      </c>
      <c r="B83" s="27"/>
      <c r="C83" s="26" t="s">
        <v>302</v>
      </c>
      <c r="D83" s="27" t="s">
        <v>303</v>
      </c>
      <c r="E83" s="46" t="s">
        <v>304</v>
      </c>
      <c r="F83" s="45">
        <f>'[1]2021年度园区有效投入-技术改造'!$I82</f>
        <v>6798.1</v>
      </c>
      <c r="G83" s="26" t="s">
        <v>62</v>
      </c>
      <c r="H83" s="27">
        <v>0.8</v>
      </c>
      <c r="I83" s="57">
        <f t="shared" si="18"/>
        <v>92.29</v>
      </c>
      <c r="J83" s="57">
        <f t="shared" si="19"/>
        <v>92.29</v>
      </c>
      <c r="K83" s="58">
        <v>102392.34</v>
      </c>
      <c r="L83" s="59">
        <f t="shared" si="20"/>
        <v>0.0663926617948179</v>
      </c>
      <c r="M83" s="57">
        <f t="shared" si="21"/>
        <v>90.1</v>
      </c>
      <c r="N83" s="56">
        <f t="shared" si="22"/>
        <v>90.1</v>
      </c>
      <c r="O83" s="26" t="s">
        <v>69</v>
      </c>
      <c r="P83" s="63" t="s">
        <v>70</v>
      </c>
      <c r="Q83" s="63" t="s">
        <v>70</v>
      </c>
      <c r="R83" s="56"/>
      <c r="S83" s="57">
        <f t="shared" si="23"/>
        <v>0.912</v>
      </c>
      <c r="T83" s="56" t="str">
        <f t="shared" si="24"/>
        <v>是</v>
      </c>
      <c r="U83" s="69" t="s">
        <v>79</v>
      </c>
      <c r="V83" s="70">
        <v>0.8</v>
      </c>
      <c r="W83" s="69">
        <v>1</v>
      </c>
      <c r="X83" s="70">
        <f t="shared" si="25"/>
        <v>483.81</v>
      </c>
      <c r="Y83" s="77"/>
      <c r="Z83" s="77"/>
      <c r="AA83" s="77"/>
      <c r="AB83" s="77"/>
      <c r="AC83" s="77"/>
      <c r="AD83" s="17">
        <v>0.4556</v>
      </c>
      <c r="AE83" s="19">
        <f t="shared" si="32"/>
        <v>0</v>
      </c>
      <c r="AF83" s="77">
        <f t="shared" si="26"/>
        <v>0</v>
      </c>
      <c r="AG83" s="77"/>
      <c r="AH83" s="77"/>
      <c r="AI83" s="77"/>
      <c r="AJ83" s="56">
        <f t="shared" si="27"/>
        <v>483.81</v>
      </c>
      <c r="AK83" s="69"/>
      <c r="AL83" s="69"/>
      <c r="AM83" s="95">
        <v>183.6</v>
      </c>
      <c r="AN83" s="95" t="s">
        <v>75</v>
      </c>
      <c r="AO83" s="94"/>
      <c r="AP83" s="95"/>
      <c r="AQ83" s="95"/>
      <c r="AR83" s="94">
        <f t="shared" si="28"/>
        <v>183.6</v>
      </c>
      <c r="AS83" s="97">
        <f t="shared" si="33"/>
        <v>300.21</v>
      </c>
      <c r="AT83" s="2">
        <f t="shared" si="29"/>
        <v>483.81</v>
      </c>
      <c r="AU83" s="2">
        <f t="shared" si="30"/>
        <v>300.21</v>
      </c>
      <c r="AV83" s="2">
        <f t="shared" si="31"/>
        <v>0</v>
      </c>
    </row>
    <row r="84" s="2" customFormat="1" ht="61" spans="1:48">
      <c r="A84" s="29">
        <v>82</v>
      </c>
      <c r="B84" s="27"/>
      <c r="C84" s="26" t="s">
        <v>305</v>
      </c>
      <c r="D84" s="27" t="s">
        <v>306</v>
      </c>
      <c r="E84" s="46" t="s">
        <v>307</v>
      </c>
      <c r="F84" s="45">
        <f>'[1]2021年度园区有效投入-技术改造'!$I83</f>
        <v>204.17</v>
      </c>
      <c r="G84" s="26" t="s">
        <v>86</v>
      </c>
      <c r="H84" s="27">
        <v>0.7</v>
      </c>
      <c r="I84" s="57">
        <f t="shared" si="18"/>
        <v>90</v>
      </c>
      <c r="J84" s="57">
        <f t="shared" si="19"/>
        <v>90</v>
      </c>
      <c r="K84" s="58">
        <v>840.63</v>
      </c>
      <c r="L84" s="59">
        <f t="shared" si="20"/>
        <v>0.242877365785185</v>
      </c>
      <c r="M84" s="57">
        <f t="shared" si="21"/>
        <v>90.36</v>
      </c>
      <c r="N84" s="56">
        <f t="shared" si="22"/>
        <v>90.36</v>
      </c>
      <c r="O84" s="26" t="s">
        <v>69</v>
      </c>
      <c r="P84" s="63" t="s">
        <v>70</v>
      </c>
      <c r="Q84" s="63" t="s">
        <v>70</v>
      </c>
      <c r="R84" s="56"/>
      <c r="S84" s="57">
        <f t="shared" si="23"/>
        <v>0.9018</v>
      </c>
      <c r="T84" s="56" t="str">
        <f t="shared" si="24"/>
        <v>否</v>
      </c>
      <c r="U84" s="69" t="s">
        <v>79</v>
      </c>
      <c r="V84" s="70">
        <v>1</v>
      </c>
      <c r="W84" s="69">
        <v>1</v>
      </c>
      <c r="X84" s="70">
        <f t="shared" si="25"/>
        <v>17.59</v>
      </c>
      <c r="Y84" s="77"/>
      <c r="Z84" s="77"/>
      <c r="AA84" s="77"/>
      <c r="AB84" s="77"/>
      <c r="AC84" s="77"/>
      <c r="AD84" s="17">
        <v>0.4556</v>
      </c>
      <c r="AE84" s="19">
        <f t="shared" si="32"/>
        <v>0</v>
      </c>
      <c r="AF84" s="77">
        <f t="shared" si="26"/>
        <v>0</v>
      </c>
      <c r="AG84" s="77"/>
      <c r="AH84" s="77"/>
      <c r="AI84" s="77"/>
      <c r="AJ84" s="56">
        <f t="shared" si="27"/>
        <v>17.59</v>
      </c>
      <c r="AK84" s="69"/>
      <c r="AL84" s="69"/>
      <c r="AM84" s="95" t="s">
        <v>75</v>
      </c>
      <c r="AN84" s="95" t="s">
        <v>75</v>
      </c>
      <c r="AO84" s="94"/>
      <c r="AP84" s="95"/>
      <c r="AQ84" s="95"/>
      <c r="AR84" s="94">
        <f t="shared" si="28"/>
        <v>0</v>
      </c>
      <c r="AS84" s="97">
        <f t="shared" si="33"/>
        <v>17.59</v>
      </c>
      <c r="AT84" s="2">
        <f t="shared" si="29"/>
        <v>17.59</v>
      </c>
      <c r="AU84" s="2">
        <f t="shared" si="30"/>
        <v>17.59</v>
      </c>
      <c r="AV84" s="2">
        <f t="shared" si="31"/>
        <v>0</v>
      </c>
    </row>
    <row r="85" s="2" customFormat="1" ht="46" spans="1:48">
      <c r="A85" s="29">
        <v>83</v>
      </c>
      <c r="B85" s="27"/>
      <c r="C85" s="26" t="s">
        <v>308</v>
      </c>
      <c r="D85" s="27" t="s">
        <v>309</v>
      </c>
      <c r="E85" s="46" t="s">
        <v>310</v>
      </c>
      <c r="F85" s="45">
        <f>'[1]2021年度园区有效投入-技术改造'!$I84</f>
        <v>609.28</v>
      </c>
      <c r="G85" s="26" t="s">
        <v>90</v>
      </c>
      <c r="H85" s="27">
        <v>0.6</v>
      </c>
      <c r="I85" s="57">
        <f t="shared" si="18"/>
        <v>90.14</v>
      </c>
      <c r="J85" s="57">
        <f t="shared" si="19"/>
        <v>90.14</v>
      </c>
      <c r="K85" s="58">
        <v>205.68</v>
      </c>
      <c r="L85" s="59">
        <f t="shared" si="20"/>
        <v>2.96227148969273</v>
      </c>
      <c r="M85" s="57">
        <f t="shared" si="21"/>
        <v>94.4</v>
      </c>
      <c r="N85" s="56">
        <f t="shared" si="22"/>
        <v>94.4</v>
      </c>
      <c r="O85" s="26" t="s">
        <v>69</v>
      </c>
      <c r="P85" s="63" t="s">
        <v>70</v>
      </c>
      <c r="Q85" s="63" t="s">
        <v>70</v>
      </c>
      <c r="R85" s="56"/>
      <c r="S85" s="57">
        <f t="shared" si="23"/>
        <v>0.9227</v>
      </c>
      <c r="T85" s="56" t="str">
        <f t="shared" si="24"/>
        <v>是</v>
      </c>
      <c r="U85" s="69">
        <v>976</v>
      </c>
      <c r="V85" s="70">
        <v>1</v>
      </c>
      <c r="W85" s="69">
        <v>1</v>
      </c>
      <c r="X85" s="70">
        <f t="shared" si="25"/>
        <v>52.29</v>
      </c>
      <c r="Y85" s="77"/>
      <c r="Z85" s="77"/>
      <c r="AA85" s="77"/>
      <c r="AB85" s="77"/>
      <c r="AC85" s="77"/>
      <c r="AD85" s="17">
        <v>0.4556</v>
      </c>
      <c r="AE85" s="19">
        <f t="shared" si="32"/>
        <v>0</v>
      </c>
      <c r="AF85" s="77">
        <f t="shared" si="26"/>
        <v>0</v>
      </c>
      <c r="AG85" s="77"/>
      <c r="AH85" s="77"/>
      <c r="AI85" s="77"/>
      <c r="AJ85" s="56">
        <f t="shared" si="27"/>
        <v>52.29</v>
      </c>
      <c r="AK85" s="69"/>
      <c r="AL85" s="69"/>
      <c r="AM85" s="95" t="s">
        <v>75</v>
      </c>
      <c r="AN85" s="95" t="s">
        <v>75</v>
      </c>
      <c r="AO85" s="94"/>
      <c r="AP85" s="95"/>
      <c r="AQ85" s="95"/>
      <c r="AR85" s="94">
        <f t="shared" si="28"/>
        <v>0</v>
      </c>
      <c r="AS85" s="97">
        <f t="shared" si="33"/>
        <v>52.29</v>
      </c>
      <c r="AT85" s="2">
        <f t="shared" si="29"/>
        <v>52.29</v>
      </c>
      <c r="AU85" s="2">
        <f t="shared" si="30"/>
        <v>52.29</v>
      </c>
      <c r="AV85" s="2">
        <f t="shared" si="31"/>
        <v>0</v>
      </c>
    </row>
    <row r="86" s="2" customFormat="1" ht="61" spans="1:48">
      <c r="A86" s="29">
        <v>84</v>
      </c>
      <c r="B86" s="27"/>
      <c r="C86" s="26" t="s">
        <v>311</v>
      </c>
      <c r="D86" s="27" t="s">
        <v>312</v>
      </c>
      <c r="E86" s="46" t="s">
        <v>313</v>
      </c>
      <c r="F86" s="45">
        <f>'[1]2021年度园区有效投入-技术改造'!$I85</f>
        <v>949.05</v>
      </c>
      <c r="G86" s="26" t="s">
        <v>62</v>
      </c>
      <c r="H86" s="27">
        <v>0.8</v>
      </c>
      <c r="I86" s="57">
        <f t="shared" si="18"/>
        <v>90.26</v>
      </c>
      <c r="J86" s="57">
        <f t="shared" si="19"/>
        <v>90.26</v>
      </c>
      <c r="K86" s="58">
        <v>3026.26</v>
      </c>
      <c r="L86" s="59">
        <f t="shared" si="20"/>
        <v>0.313604911673154</v>
      </c>
      <c r="M86" s="57">
        <f t="shared" si="21"/>
        <v>90.46</v>
      </c>
      <c r="N86" s="56">
        <f t="shared" si="22"/>
        <v>90.46</v>
      </c>
      <c r="O86" s="26" t="s">
        <v>69</v>
      </c>
      <c r="P86" s="63" t="s">
        <v>70</v>
      </c>
      <c r="Q86" s="63" t="s">
        <v>70</v>
      </c>
      <c r="R86" s="56"/>
      <c r="S86" s="57">
        <f t="shared" si="23"/>
        <v>0.9036</v>
      </c>
      <c r="T86" s="56" t="str">
        <f t="shared" si="24"/>
        <v>是</v>
      </c>
      <c r="U86" s="69">
        <v>1287</v>
      </c>
      <c r="V86" s="70">
        <v>1</v>
      </c>
      <c r="W86" s="69">
        <v>1</v>
      </c>
      <c r="X86" s="70">
        <f t="shared" si="25"/>
        <v>83.79</v>
      </c>
      <c r="Y86" s="77"/>
      <c r="Z86" s="77"/>
      <c r="AA86" s="77"/>
      <c r="AB86" s="77"/>
      <c r="AC86" s="77"/>
      <c r="AD86" s="17">
        <v>0.4556</v>
      </c>
      <c r="AE86" s="19">
        <f t="shared" si="32"/>
        <v>0</v>
      </c>
      <c r="AF86" s="77">
        <f t="shared" si="26"/>
        <v>0</v>
      </c>
      <c r="AG86" s="77"/>
      <c r="AH86" s="77"/>
      <c r="AI86" s="77"/>
      <c r="AJ86" s="56">
        <f t="shared" si="27"/>
        <v>83.79</v>
      </c>
      <c r="AK86" s="69"/>
      <c r="AL86" s="69"/>
      <c r="AM86" s="95" t="s">
        <v>75</v>
      </c>
      <c r="AN86" s="95" t="s">
        <v>75</v>
      </c>
      <c r="AO86" s="94"/>
      <c r="AP86" s="95"/>
      <c r="AQ86" s="95"/>
      <c r="AR86" s="94">
        <f t="shared" si="28"/>
        <v>0</v>
      </c>
      <c r="AS86" s="97">
        <f t="shared" si="33"/>
        <v>83.79</v>
      </c>
      <c r="AT86" s="2">
        <f t="shared" si="29"/>
        <v>83.79</v>
      </c>
      <c r="AU86" s="2">
        <f t="shared" si="30"/>
        <v>83.79</v>
      </c>
      <c r="AV86" s="2">
        <f t="shared" si="31"/>
        <v>0</v>
      </c>
    </row>
    <row r="87" s="2" customFormat="1" ht="46" spans="1:48">
      <c r="A87" s="29">
        <v>85</v>
      </c>
      <c r="B87" s="27"/>
      <c r="C87" s="26" t="s">
        <v>314</v>
      </c>
      <c r="D87" s="27" t="s">
        <v>315</v>
      </c>
      <c r="E87" s="46" t="s">
        <v>316</v>
      </c>
      <c r="F87" s="45">
        <f>'[1]2021年度园区有效投入-技术改造'!$I86</f>
        <v>719.35</v>
      </c>
      <c r="G87" s="26" t="s">
        <v>90</v>
      </c>
      <c r="H87" s="27">
        <v>0.6</v>
      </c>
      <c r="I87" s="57">
        <f t="shared" si="18"/>
        <v>90.18</v>
      </c>
      <c r="J87" s="57">
        <f t="shared" si="19"/>
        <v>90.18</v>
      </c>
      <c r="K87" s="58">
        <v>424.87</v>
      </c>
      <c r="L87" s="59">
        <f t="shared" si="20"/>
        <v>1.6931061265799</v>
      </c>
      <c r="M87" s="57">
        <f t="shared" si="21"/>
        <v>92.51</v>
      </c>
      <c r="N87" s="56">
        <f t="shared" si="22"/>
        <v>92.51</v>
      </c>
      <c r="O87" s="26" t="s">
        <v>69</v>
      </c>
      <c r="P87" s="63" t="s">
        <v>70</v>
      </c>
      <c r="Q87" s="63" t="s">
        <v>70</v>
      </c>
      <c r="R87" s="56"/>
      <c r="S87" s="57">
        <f t="shared" si="23"/>
        <v>0.9135</v>
      </c>
      <c r="T87" s="56" t="str">
        <f t="shared" si="24"/>
        <v>是</v>
      </c>
      <c r="U87" s="69" t="s">
        <v>79</v>
      </c>
      <c r="V87" s="70">
        <v>0.8</v>
      </c>
      <c r="W87" s="69">
        <v>1</v>
      </c>
      <c r="X87" s="70">
        <f t="shared" si="25"/>
        <v>48.96</v>
      </c>
      <c r="Y87" s="77" t="e">
        <f>VLOOKUP(C87,#REF!,9,FALSE)</f>
        <v>#REF!</v>
      </c>
      <c r="Z87" s="77" t="e">
        <f>VLOOKUP($C87,#REF!,3,FALSE)</f>
        <v>#REF!</v>
      </c>
      <c r="AA87" s="78" t="e">
        <f>VLOOKUP($C87,#REF!,4,FALSE)*0.8</f>
        <v>#REF!</v>
      </c>
      <c r="AB87" s="78" t="e">
        <f>VLOOKUP($C87,#REF!,5,FALSE)</f>
        <v>#REF!</v>
      </c>
      <c r="AC87" s="86" t="e">
        <f>VLOOKUP($C87,#REF!,6,FALSE)</f>
        <v>#REF!</v>
      </c>
      <c r="AD87" s="17">
        <v>0.4556</v>
      </c>
      <c r="AE87" s="19" t="e">
        <f t="shared" si="32"/>
        <v>#REF!</v>
      </c>
      <c r="AF87" s="77" t="e">
        <f t="shared" si="26"/>
        <v>#REF!</v>
      </c>
      <c r="AG87" s="77"/>
      <c r="AH87" s="77"/>
      <c r="AI87" s="77"/>
      <c r="AJ87" s="56" t="e">
        <f t="shared" si="27"/>
        <v>#REF!</v>
      </c>
      <c r="AK87" s="69"/>
      <c r="AL87" s="69"/>
      <c r="AM87" s="95" t="s">
        <v>75</v>
      </c>
      <c r="AN87" s="95" t="s">
        <v>75</v>
      </c>
      <c r="AO87" s="94"/>
      <c r="AP87" s="95"/>
      <c r="AQ87" s="95"/>
      <c r="AR87" s="94">
        <f t="shared" si="28"/>
        <v>0</v>
      </c>
      <c r="AS87" s="97" t="e">
        <f t="shared" si="33"/>
        <v>#REF!</v>
      </c>
      <c r="AT87" s="2" t="e">
        <f t="shared" si="29"/>
        <v>#REF!</v>
      </c>
      <c r="AU87" s="2" t="e">
        <f t="shared" si="30"/>
        <v>#REF!</v>
      </c>
      <c r="AV87" s="2" t="e">
        <f t="shared" si="31"/>
        <v>#REF!</v>
      </c>
    </row>
    <row r="88" s="2" customFormat="1" ht="61" spans="1:48">
      <c r="A88" s="29">
        <v>86</v>
      </c>
      <c r="B88" s="27"/>
      <c r="C88" s="26" t="s">
        <v>317</v>
      </c>
      <c r="D88" s="27" t="s">
        <v>318</v>
      </c>
      <c r="E88" s="46" t="s">
        <v>319</v>
      </c>
      <c r="F88" s="45">
        <f>'[1]2021年度园区有效投入-技术改造'!$I87</f>
        <v>2871.83</v>
      </c>
      <c r="G88" s="26" t="s">
        <v>62</v>
      </c>
      <c r="H88" s="27">
        <v>0.8</v>
      </c>
      <c r="I88" s="57">
        <f t="shared" si="18"/>
        <v>90.93</v>
      </c>
      <c r="J88" s="57">
        <f t="shared" si="19"/>
        <v>90.93</v>
      </c>
      <c r="K88" s="58">
        <v>2951.11</v>
      </c>
      <c r="L88" s="59">
        <f t="shared" si="20"/>
        <v>0.973135532054041</v>
      </c>
      <c r="M88" s="57">
        <f t="shared" si="21"/>
        <v>91.44</v>
      </c>
      <c r="N88" s="56">
        <f t="shared" si="22"/>
        <v>91.44</v>
      </c>
      <c r="O88" s="26" t="s">
        <v>69</v>
      </c>
      <c r="P88" s="63" t="s">
        <v>70</v>
      </c>
      <c r="Q88" s="63" t="s">
        <v>70</v>
      </c>
      <c r="R88" s="56"/>
      <c r="S88" s="57">
        <f t="shared" si="23"/>
        <v>0.9119</v>
      </c>
      <c r="T88" s="56" t="str">
        <f t="shared" si="24"/>
        <v>是</v>
      </c>
      <c r="U88" s="69">
        <v>1922</v>
      </c>
      <c r="V88" s="70">
        <v>1</v>
      </c>
      <c r="W88" s="69">
        <v>1</v>
      </c>
      <c r="X88" s="70">
        <f t="shared" si="25"/>
        <v>255.46</v>
      </c>
      <c r="Y88" s="77" t="e">
        <f>VLOOKUP(C88,#REF!,9,FALSE)</f>
        <v>#REF!</v>
      </c>
      <c r="Z88" s="77" t="e">
        <f>VLOOKUP($C88,#REF!,3,FALSE)</f>
        <v>#REF!</v>
      </c>
      <c r="AA88" s="78" t="e">
        <f>VLOOKUP($C88,#REF!,4,FALSE)*0.8</f>
        <v>#REF!</v>
      </c>
      <c r="AB88" s="78" t="e">
        <f>VLOOKUP($C88,#REF!,5,FALSE)</f>
        <v>#REF!</v>
      </c>
      <c r="AC88" s="86" t="e">
        <f>VLOOKUP($C88,#REF!,6,FALSE)</f>
        <v>#REF!</v>
      </c>
      <c r="AD88" s="17">
        <v>0.4556</v>
      </c>
      <c r="AE88" s="19" t="e">
        <f t="shared" si="32"/>
        <v>#REF!</v>
      </c>
      <c r="AF88" s="77" t="e">
        <f t="shared" si="26"/>
        <v>#REF!</v>
      </c>
      <c r="AG88" s="77"/>
      <c r="AH88" s="77"/>
      <c r="AI88" s="77"/>
      <c r="AJ88" s="56" t="e">
        <f t="shared" si="27"/>
        <v>#REF!</v>
      </c>
      <c r="AK88" s="69"/>
      <c r="AL88" s="69"/>
      <c r="AM88" s="95" t="s">
        <v>75</v>
      </c>
      <c r="AN88" s="95" t="s">
        <v>75</v>
      </c>
      <c r="AO88" s="94"/>
      <c r="AP88" s="95"/>
      <c r="AQ88" s="95"/>
      <c r="AR88" s="94">
        <f t="shared" si="28"/>
        <v>0</v>
      </c>
      <c r="AS88" s="97" t="e">
        <f t="shared" si="33"/>
        <v>#REF!</v>
      </c>
      <c r="AT88" s="2" t="e">
        <f t="shared" si="29"/>
        <v>#REF!</v>
      </c>
      <c r="AU88" s="2" t="e">
        <f t="shared" si="30"/>
        <v>#REF!</v>
      </c>
      <c r="AV88" s="2" t="e">
        <f t="shared" si="31"/>
        <v>#REF!</v>
      </c>
    </row>
    <row r="89" s="2" customFormat="1" ht="61" spans="1:48">
      <c r="A89" s="29">
        <v>87</v>
      </c>
      <c r="B89" s="27"/>
      <c r="C89" s="26" t="s">
        <v>320</v>
      </c>
      <c r="D89" s="27" t="s">
        <v>321</v>
      </c>
      <c r="E89" s="46" t="s">
        <v>322</v>
      </c>
      <c r="F89" s="45">
        <f>'[1]2021年度园区有效投入-技术改造'!$I88</f>
        <v>1235.3</v>
      </c>
      <c r="G89" s="26" t="s">
        <v>90</v>
      </c>
      <c r="H89" s="27">
        <v>0.6</v>
      </c>
      <c r="I89" s="57">
        <f t="shared" si="18"/>
        <v>90.36</v>
      </c>
      <c r="J89" s="57">
        <f t="shared" si="19"/>
        <v>90.36</v>
      </c>
      <c r="K89" s="58">
        <v>12641.23</v>
      </c>
      <c r="L89" s="59">
        <f t="shared" si="20"/>
        <v>0.0977199212418412</v>
      </c>
      <c r="M89" s="57">
        <f t="shared" si="21"/>
        <v>90.14</v>
      </c>
      <c r="N89" s="56">
        <f t="shared" si="22"/>
        <v>90.14</v>
      </c>
      <c r="O89" s="26" t="s">
        <v>69</v>
      </c>
      <c r="P89" s="63" t="s">
        <v>70</v>
      </c>
      <c r="Q89" s="63" t="s">
        <v>70</v>
      </c>
      <c r="R89" s="56"/>
      <c r="S89" s="57">
        <f t="shared" si="23"/>
        <v>0.9025</v>
      </c>
      <c r="T89" s="56" t="str">
        <f t="shared" si="24"/>
        <v>是</v>
      </c>
      <c r="U89" s="69">
        <v>521</v>
      </c>
      <c r="V89" s="70">
        <v>1</v>
      </c>
      <c r="W89" s="69">
        <v>1</v>
      </c>
      <c r="X89" s="70">
        <f t="shared" si="25"/>
        <v>104.01</v>
      </c>
      <c r="Y89" s="77"/>
      <c r="Z89" s="77"/>
      <c r="AA89" s="77"/>
      <c r="AB89" s="77"/>
      <c r="AC89" s="77"/>
      <c r="AD89" s="17">
        <v>0.4556</v>
      </c>
      <c r="AE89" s="19">
        <f t="shared" si="32"/>
        <v>0</v>
      </c>
      <c r="AF89" s="77">
        <f t="shared" si="26"/>
        <v>0</v>
      </c>
      <c r="AG89" s="77"/>
      <c r="AH89" s="77"/>
      <c r="AI89" s="77"/>
      <c r="AJ89" s="56">
        <f t="shared" si="27"/>
        <v>104.01</v>
      </c>
      <c r="AK89" s="69"/>
      <c r="AL89" s="69"/>
      <c r="AM89" s="95" t="s">
        <v>75</v>
      </c>
      <c r="AN89" s="95" t="s">
        <v>75</v>
      </c>
      <c r="AO89" s="94"/>
      <c r="AP89" s="95"/>
      <c r="AQ89" s="95"/>
      <c r="AR89" s="94">
        <f t="shared" si="28"/>
        <v>0</v>
      </c>
      <c r="AS89" s="97">
        <f t="shared" si="33"/>
        <v>104.01</v>
      </c>
      <c r="AT89" s="2">
        <f t="shared" si="29"/>
        <v>104.01</v>
      </c>
      <c r="AU89" s="2">
        <f t="shared" si="30"/>
        <v>104.01</v>
      </c>
      <c r="AV89" s="2">
        <f t="shared" si="31"/>
        <v>0</v>
      </c>
    </row>
    <row r="90" s="2" customFormat="1" ht="46" spans="1:48">
      <c r="A90" s="29">
        <v>88</v>
      </c>
      <c r="B90" s="27"/>
      <c r="C90" s="26" t="s">
        <v>323</v>
      </c>
      <c r="D90" s="27" t="s">
        <v>324</v>
      </c>
      <c r="E90" s="46" t="s">
        <v>325</v>
      </c>
      <c r="F90" s="45">
        <f>'[1]2021年度园区有效投入-技术改造'!$I89</f>
        <v>269.94</v>
      </c>
      <c r="G90" s="26" t="s">
        <v>62</v>
      </c>
      <c r="H90" s="27">
        <v>0.8</v>
      </c>
      <c r="I90" s="57">
        <f t="shared" si="18"/>
        <v>90.02</v>
      </c>
      <c r="J90" s="57">
        <f t="shared" si="19"/>
        <v>90.02</v>
      </c>
      <c r="K90" s="58">
        <v>14738.16</v>
      </c>
      <c r="L90" s="59">
        <f t="shared" si="20"/>
        <v>0.0183157191942549</v>
      </c>
      <c r="M90" s="57">
        <f t="shared" si="21"/>
        <v>90.02</v>
      </c>
      <c r="N90" s="56">
        <f t="shared" si="22"/>
        <v>90.02</v>
      </c>
      <c r="O90" s="26" t="s">
        <v>63</v>
      </c>
      <c r="P90" s="63">
        <v>1.2</v>
      </c>
      <c r="Q90" s="63" t="s">
        <v>64</v>
      </c>
      <c r="R90" s="56"/>
      <c r="S90" s="57">
        <f t="shared" si="23"/>
        <v>0.9002</v>
      </c>
      <c r="T90" s="56" t="str">
        <f t="shared" si="24"/>
        <v>否</v>
      </c>
      <c r="U90" s="69" t="s">
        <v>79</v>
      </c>
      <c r="V90" s="70">
        <v>1</v>
      </c>
      <c r="W90" s="69">
        <v>1</v>
      </c>
      <c r="X90" s="70">
        <f t="shared" si="25"/>
        <v>23.76</v>
      </c>
      <c r="Y90" s="77"/>
      <c r="Z90" s="77"/>
      <c r="AA90" s="77"/>
      <c r="AB90" s="77"/>
      <c r="AC90" s="77"/>
      <c r="AD90" s="17">
        <v>0.4556</v>
      </c>
      <c r="AE90" s="19">
        <f t="shared" si="32"/>
        <v>0</v>
      </c>
      <c r="AF90" s="77">
        <f t="shared" si="26"/>
        <v>0</v>
      </c>
      <c r="AG90" s="77"/>
      <c r="AH90" s="77"/>
      <c r="AI90" s="77"/>
      <c r="AJ90" s="56">
        <f t="shared" si="27"/>
        <v>23.76</v>
      </c>
      <c r="AK90" s="69"/>
      <c r="AL90" s="69"/>
      <c r="AM90" s="95" t="s">
        <v>75</v>
      </c>
      <c r="AN90" s="95" t="s">
        <v>75</v>
      </c>
      <c r="AO90" s="94"/>
      <c r="AP90" s="95"/>
      <c r="AQ90" s="95"/>
      <c r="AR90" s="94">
        <f t="shared" si="28"/>
        <v>0</v>
      </c>
      <c r="AS90" s="97">
        <f t="shared" si="33"/>
        <v>23.76</v>
      </c>
      <c r="AT90" s="2">
        <f t="shared" si="29"/>
        <v>23.76</v>
      </c>
      <c r="AU90" s="2">
        <f t="shared" si="30"/>
        <v>23.76</v>
      </c>
      <c r="AV90" s="2">
        <f t="shared" si="31"/>
        <v>0</v>
      </c>
    </row>
    <row r="91" s="2" customFormat="1" ht="31" spans="1:48">
      <c r="A91" s="29">
        <v>89</v>
      </c>
      <c r="B91" s="27"/>
      <c r="C91" s="26" t="s">
        <v>326</v>
      </c>
      <c r="D91" s="27" t="s">
        <v>327</v>
      </c>
      <c r="E91" s="46" t="s">
        <v>328</v>
      </c>
      <c r="F91" s="45">
        <f>'[1]2021年度园区有效投入-技术改造'!$I90</f>
        <v>1040.83</v>
      </c>
      <c r="G91" s="26" t="s">
        <v>62</v>
      </c>
      <c r="H91" s="27">
        <v>0.8</v>
      </c>
      <c r="I91" s="57">
        <f t="shared" si="18"/>
        <v>90.29</v>
      </c>
      <c r="J91" s="57">
        <f t="shared" si="19"/>
        <v>90.29</v>
      </c>
      <c r="K91" s="58">
        <v>11896.97</v>
      </c>
      <c r="L91" s="59">
        <f t="shared" si="20"/>
        <v>0.0874869819794452</v>
      </c>
      <c r="M91" s="57">
        <f t="shared" si="21"/>
        <v>90.13</v>
      </c>
      <c r="N91" s="56">
        <f t="shared" si="22"/>
        <v>90.13</v>
      </c>
      <c r="O91" s="26" t="s">
        <v>69</v>
      </c>
      <c r="P91" s="63" t="s">
        <v>70</v>
      </c>
      <c r="Q91" s="63" t="s">
        <v>70</v>
      </c>
      <c r="R91" s="56"/>
      <c r="S91" s="57">
        <f t="shared" si="23"/>
        <v>0.9021</v>
      </c>
      <c r="T91" s="56" t="str">
        <f t="shared" si="24"/>
        <v>是</v>
      </c>
      <c r="U91" s="69">
        <v>1034</v>
      </c>
      <c r="V91" s="70">
        <v>1</v>
      </c>
      <c r="W91" s="69">
        <v>1</v>
      </c>
      <c r="X91" s="70">
        <f t="shared" si="25"/>
        <v>91.77</v>
      </c>
      <c r="Y91" s="77"/>
      <c r="Z91" s="77"/>
      <c r="AA91" s="77"/>
      <c r="AB91" s="77"/>
      <c r="AC91" s="77"/>
      <c r="AD91" s="17">
        <v>0.4556</v>
      </c>
      <c r="AE91" s="19">
        <f t="shared" si="32"/>
        <v>0</v>
      </c>
      <c r="AF91" s="77">
        <f t="shared" si="26"/>
        <v>0</v>
      </c>
      <c r="AG91" s="77"/>
      <c r="AH91" s="77"/>
      <c r="AI91" s="77"/>
      <c r="AJ91" s="56">
        <f t="shared" si="27"/>
        <v>91.77</v>
      </c>
      <c r="AK91" s="69"/>
      <c r="AL91" s="69"/>
      <c r="AM91" s="95" t="s">
        <v>75</v>
      </c>
      <c r="AN91" s="95" t="s">
        <v>75</v>
      </c>
      <c r="AO91" s="94"/>
      <c r="AP91" s="95"/>
      <c r="AQ91" s="95"/>
      <c r="AR91" s="94">
        <f t="shared" si="28"/>
        <v>0</v>
      </c>
      <c r="AS91" s="97">
        <f t="shared" si="33"/>
        <v>91.77</v>
      </c>
      <c r="AT91" s="2">
        <f t="shared" si="29"/>
        <v>91.77</v>
      </c>
      <c r="AU91" s="2">
        <f t="shared" si="30"/>
        <v>91.77</v>
      </c>
      <c r="AV91" s="2">
        <f t="shared" si="31"/>
        <v>0</v>
      </c>
    </row>
    <row r="92" s="2" customFormat="1" ht="61" spans="1:48">
      <c r="A92" s="29">
        <v>90</v>
      </c>
      <c r="B92" s="27"/>
      <c r="C92" s="26" t="s">
        <v>329</v>
      </c>
      <c r="D92" s="27" t="s">
        <v>330</v>
      </c>
      <c r="E92" s="46" t="s">
        <v>331</v>
      </c>
      <c r="F92" s="45">
        <f>'[1]2021年度园区有效投入-技术改造'!$I91</f>
        <v>566.03</v>
      </c>
      <c r="G92" s="26" t="s">
        <v>86</v>
      </c>
      <c r="H92" s="27">
        <v>0.7</v>
      </c>
      <c r="I92" s="57">
        <f t="shared" si="18"/>
        <v>90.13</v>
      </c>
      <c r="J92" s="57">
        <f t="shared" si="19"/>
        <v>90.13</v>
      </c>
      <c r="K92" s="58">
        <v>99.15</v>
      </c>
      <c r="L92" s="59">
        <f t="shared" si="20"/>
        <v>1</v>
      </c>
      <c r="M92" s="57">
        <f t="shared" si="21"/>
        <v>91.48</v>
      </c>
      <c r="N92" s="56">
        <f t="shared" si="22"/>
        <v>91.48</v>
      </c>
      <c r="O92" s="26" t="s">
        <v>69</v>
      </c>
      <c r="P92" s="63" t="s">
        <v>70</v>
      </c>
      <c r="Q92" s="63" t="s">
        <v>70</v>
      </c>
      <c r="R92" s="56"/>
      <c r="S92" s="57">
        <f t="shared" si="23"/>
        <v>0.9081</v>
      </c>
      <c r="T92" s="56" t="str">
        <f t="shared" si="24"/>
        <v>是</v>
      </c>
      <c r="U92" s="69" t="s">
        <v>79</v>
      </c>
      <c r="V92" s="70">
        <v>0.8</v>
      </c>
      <c r="W92" s="69">
        <v>1</v>
      </c>
      <c r="X92" s="70">
        <f t="shared" si="25"/>
        <v>39.24</v>
      </c>
      <c r="Y92" s="77" t="e">
        <f>VLOOKUP(C92,#REF!,9,FALSE)</f>
        <v>#REF!</v>
      </c>
      <c r="Z92" s="77" t="e">
        <f>VLOOKUP($C92,#REF!,3,FALSE)</f>
        <v>#REF!</v>
      </c>
      <c r="AA92" s="78" t="e">
        <f>VLOOKUP($C92,#REF!,4,FALSE)*0.8</f>
        <v>#REF!</v>
      </c>
      <c r="AB92" s="78" t="e">
        <f>VLOOKUP($C92,#REF!,5,FALSE)</f>
        <v>#REF!</v>
      </c>
      <c r="AC92" s="86" t="e">
        <f>VLOOKUP($C92,#REF!,6,FALSE)</f>
        <v>#REF!</v>
      </c>
      <c r="AD92" s="17">
        <v>0.4556</v>
      </c>
      <c r="AE92" s="19" t="e">
        <f t="shared" si="32"/>
        <v>#REF!</v>
      </c>
      <c r="AF92" s="77" t="e">
        <f t="shared" si="26"/>
        <v>#REF!</v>
      </c>
      <c r="AG92" s="77"/>
      <c r="AH92" s="77"/>
      <c r="AI92" s="77"/>
      <c r="AJ92" s="56" t="e">
        <f t="shared" si="27"/>
        <v>#REF!</v>
      </c>
      <c r="AK92" s="69"/>
      <c r="AL92" s="69"/>
      <c r="AM92" s="95" t="s">
        <v>75</v>
      </c>
      <c r="AN92" s="95" t="s">
        <v>75</v>
      </c>
      <c r="AO92" s="94"/>
      <c r="AP92" s="95"/>
      <c r="AQ92" s="95"/>
      <c r="AR92" s="94">
        <f t="shared" si="28"/>
        <v>0</v>
      </c>
      <c r="AS92" s="97" t="e">
        <f t="shared" si="33"/>
        <v>#REF!</v>
      </c>
      <c r="AT92" s="2" t="e">
        <f t="shared" si="29"/>
        <v>#REF!</v>
      </c>
      <c r="AU92" s="2" t="e">
        <f t="shared" si="30"/>
        <v>#REF!</v>
      </c>
      <c r="AV92" s="2" t="e">
        <f t="shared" si="31"/>
        <v>#REF!</v>
      </c>
    </row>
    <row r="93" s="2" customFormat="1" ht="31" spans="1:48">
      <c r="A93" s="29">
        <v>91</v>
      </c>
      <c r="B93" s="27"/>
      <c r="C93" s="26" t="s">
        <v>332</v>
      </c>
      <c r="D93" s="27" t="s">
        <v>333</v>
      </c>
      <c r="E93" s="46" t="s">
        <v>334</v>
      </c>
      <c r="F93" s="45">
        <f>'[1]2021年度园区有效投入-技术改造'!$I92</f>
        <v>1044.77</v>
      </c>
      <c r="G93" s="26" t="s">
        <v>62</v>
      </c>
      <c r="H93" s="27">
        <v>0.8</v>
      </c>
      <c r="I93" s="57">
        <f t="shared" si="18"/>
        <v>90.29</v>
      </c>
      <c r="J93" s="57">
        <f t="shared" si="19"/>
        <v>90.29</v>
      </c>
      <c r="K93" s="58">
        <v>43223.69</v>
      </c>
      <c r="L93" s="59">
        <f t="shared" si="20"/>
        <v>0.0241712357274448</v>
      </c>
      <c r="M93" s="57">
        <f t="shared" si="21"/>
        <v>90.03</v>
      </c>
      <c r="N93" s="56">
        <f t="shared" si="22"/>
        <v>90.03</v>
      </c>
      <c r="O93" s="26" t="s">
        <v>69</v>
      </c>
      <c r="P93" s="63" t="s">
        <v>70</v>
      </c>
      <c r="Q93" s="63" t="s">
        <v>70</v>
      </c>
      <c r="R93" s="56"/>
      <c r="S93" s="57">
        <f t="shared" si="23"/>
        <v>0.9016</v>
      </c>
      <c r="T93" s="56" t="str">
        <f t="shared" si="24"/>
        <v>是</v>
      </c>
      <c r="U93" s="69">
        <v>1400</v>
      </c>
      <c r="V93" s="70">
        <v>1</v>
      </c>
      <c r="W93" s="69">
        <v>1</v>
      </c>
      <c r="X93" s="70">
        <f t="shared" si="25"/>
        <v>92.07</v>
      </c>
      <c r="Y93" s="77" t="e">
        <f>VLOOKUP(C93,#REF!,9,FALSE)</f>
        <v>#REF!</v>
      </c>
      <c r="Z93" s="77" t="e">
        <f>VLOOKUP($C93,#REF!,3,FALSE)</f>
        <v>#REF!</v>
      </c>
      <c r="AA93" s="78" t="e">
        <f>VLOOKUP($C93,#REF!,4,FALSE)*0.8</f>
        <v>#REF!</v>
      </c>
      <c r="AB93" s="78" t="e">
        <f>VLOOKUP($C93,#REF!,5,FALSE)</f>
        <v>#REF!</v>
      </c>
      <c r="AC93" s="86" t="e">
        <f>VLOOKUP($C93,#REF!,6,FALSE)</f>
        <v>#REF!</v>
      </c>
      <c r="AD93" s="17">
        <v>0.4556</v>
      </c>
      <c r="AE93" s="19" t="e">
        <f t="shared" si="32"/>
        <v>#REF!</v>
      </c>
      <c r="AF93" s="77" t="e">
        <f t="shared" si="26"/>
        <v>#REF!</v>
      </c>
      <c r="AG93" s="77"/>
      <c r="AH93" s="77"/>
      <c r="AI93" s="77"/>
      <c r="AJ93" s="56" t="e">
        <f t="shared" si="27"/>
        <v>#REF!</v>
      </c>
      <c r="AK93" s="69"/>
      <c r="AL93" s="69"/>
      <c r="AM93" s="95" t="s">
        <v>75</v>
      </c>
      <c r="AN93" s="95" t="s">
        <v>75</v>
      </c>
      <c r="AO93" s="94"/>
      <c r="AP93" s="95"/>
      <c r="AQ93" s="95"/>
      <c r="AR93" s="94">
        <f t="shared" si="28"/>
        <v>0</v>
      </c>
      <c r="AS93" s="97" t="e">
        <f t="shared" si="33"/>
        <v>#REF!</v>
      </c>
      <c r="AT93" s="2" t="e">
        <f t="shared" si="29"/>
        <v>#REF!</v>
      </c>
      <c r="AU93" s="2" t="e">
        <f t="shared" si="30"/>
        <v>#REF!</v>
      </c>
      <c r="AV93" s="2" t="e">
        <f t="shared" si="31"/>
        <v>#REF!</v>
      </c>
    </row>
    <row r="94" s="2" customFormat="1" ht="46" spans="1:48">
      <c r="A94" s="29">
        <v>92</v>
      </c>
      <c r="B94" s="27"/>
      <c r="C94" s="26" t="s">
        <v>335</v>
      </c>
      <c r="D94" s="27" t="s">
        <v>336</v>
      </c>
      <c r="E94" s="46" t="s">
        <v>337</v>
      </c>
      <c r="F94" s="45">
        <f>'[1]2021年度园区有效投入-技术改造'!$I93</f>
        <v>2289.93</v>
      </c>
      <c r="G94" s="26" t="s">
        <v>62</v>
      </c>
      <c r="H94" s="27">
        <v>0.8</v>
      </c>
      <c r="I94" s="57">
        <f t="shared" si="18"/>
        <v>90.72</v>
      </c>
      <c r="J94" s="57">
        <f t="shared" si="19"/>
        <v>90.72</v>
      </c>
      <c r="K94" s="58">
        <v>9362.28</v>
      </c>
      <c r="L94" s="59">
        <f t="shared" si="20"/>
        <v>0.244591061151771</v>
      </c>
      <c r="M94" s="57">
        <f t="shared" si="21"/>
        <v>90.36</v>
      </c>
      <c r="N94" s="56">
        <f t="shared" si="22"/>
        <v>90.36</v>
      </c>
      <c r="O94" s="26" t="s">
        <v>69</v>
      </c>
      <c r="P94" s="63" t="s">
        <v>70</v>
      </c>
      <c r="Q94" s="63" t="s">
        <v>70</v>
      </c>
      <c r="R94" s="56"/>
      <c r="S94" s="57">
        <f t="shared" si="23"/>
        <v>0.9054</v>
      </c>
      <c r="T94" s="56" t="str">
        <f t="shared" si="24"/>
        <v>是</v>
      </c>
      <c r="U94" s="69">
        <v>7489</v>
      </c>
      <c r="V94" s="70">
        <v>1</v>
      </c>
      <c r="W94" s="69">
        <v>1</v>
      </c>
      <c r="X94" s="70">
        <f t="shared" si="25"/>
        <v>202.5</v>
      </c>
      <c r="Y94" s="77"/>
      <c r="Z94" s="77"/>
      <c r="AA94" s="77"/>
      <c r="AB94" s="77"/>
      <c r="AC94" s="77"/>
      <c r="AD94" s="17">
        <v>0.4556</v>
      </c>
      <c r="AE94" s="19">
        <f t="shared" si="32"/>
        <v>0</v>
      </c>
      <c r="AF94" s="77">
        <f t="shared" si="26"/>
        <v>0</v>
      </c>
      <c r="AG94" s="77"/>
      <c r="AH94" s="77"/>
      <c r="AI94" s="77"/>
      <c r="AJ94" s="56">
        <f t="shared" si="27"/>
        <v>202.5</v>
      </c>
      <c r="AK94" s="69"/>
      <c r="AL94" s="69"/>
      <c r="AM94" s="95" t="s">
        <v>75</v>
      </c>
      <c r="AN94" s="95" t="s">
        <v>75</v>
      </c>
      <c r="AO94" s="94"/>
      <c r="AP94" s="95">
        <v>269.79</v>
      </c>
      <c r="AQ94" s="95"/>
      <c r="AR94" s="94">
        <f t="shared" si="28"/>
        <v>269.79</v>
      </c>
      <c r="AS94" s="97">
        <f t="shared" si="33"/>
        <v>0</v>
      </c>
      <c r="AT94" s="2">
        <f t="shared" si="29"/>
        <v>202.5</v>
      </c>
      <c r="AU94" s="2">
        <f t="shared" si="30"/>
        <v>-67.29</v>
      </c>
      <c r="AV94" s="2">
        <f t="shared" si="31"/>
        <v>67.29</v>
      </c>
    </row>
    <row r="95" s="2" customFormat="1" ht="46" spans="1:48">
      <c r="A95" s="29">
        <v>93</v>
      </c>
      <c r="B95" s="27"/>
      <c r="C95" s="26" t="s">
        <v>338</v>
      </c>
      <c r="D95" s="27" t="s">
        <v>339</v>
      </c>
      <c r="E95" s="46" t="s">
        <v>340</v>
      </c>
      <c r="F95" s="45">
        <f>'[1]2021年度园区有效投入-技术改造'!$I94</f>
        <v>1429.73</v>
      </c>
      <c r="G95" s="26" t="s">
        <v>86</v>
      </c>
      <c r="H95" s="27">
        <v>0.7</v>
      </c>
      <c r="I95" s="57">
        <f t="shared" si="18"/>
        <v>90.43</v>
      </c>
      <c r="J95" s="57">
        <f t="shared" si="19"/>
        <v>90.43</v>
      </c>
      <c r="K95" s="58">
        <v>7041.82</v>
      </c>
      <c r="L95" s="59">
        <f t="shared" si="20"/>
        <v>0.203034158782815</v>
      </c>
      <c r="M95" s="57">
        <f t="shared" si="21"/>
        <v>90.3</v>
      </c>
      <c r="N95" s="56">
        <f t="shared" si="22"/>
        <v>90.3</v>
      </c>
      <c r="O95" s="26" t="s">
        <v>69</v>
      </c>
      <c r="P95" s="63" t="s">
        <v>70</v>
      </c>
      <c r="Q95" s="63" t="s">
        <v>70</v>
      </c>
      <c r="R95" s="56"/>
      <c r="S95" s="57">
        <f t="shared" si="23"/>
        <v>0.9037</v>
      </c>
      <c r="T95" s="56" t="str">
        <f t="shared" si="24"/>
        <v>是</v>
      </c>
      <c r="U95" s="69" t="s">
        <v>79</v>
      </c>
      <c r="V95" s="70">
        <v>0.8</v>
      </c>
      <c r="W95" s="69">
        <v>1</v>
      </c>
      <c r="X95" s="70">
        <f t="shared" si="25"/>
        <v>98.7</v>
      </c>
      <c r="Y95" s="77" t="e">
        <f>VLOOKUP(C95,#REF!,9,FALSE)</f>
        <v>#REF!</v>
      </c>
      <c r="Z95" s="77" t="e">
        <f>VLOOKUP($C95,#REF!,3,FALSE)</f>
        <v>#REF!</v>
      </c>
      <c r="AA95" s="78" t="e">
        <f>VLOOKUP($C95,#REF!,4,FALSE)*0.8</f>
        <v>#REF!</v>
      </c>
      <c r="AB95" s="78" t="e">
        <f>VLOOKUP($C95,#REF!,5,FALSE)</f>
        <v>#REF!</v>
      </c>
      <c r="AC95" s="86" t="e">
        <f>VLOOKUP($C95,#REF!,6,FALSE)</f>
        <v>#REF!</v>
      </c>
      <c r="AD95" s="17">
        <v>0.4556</v>
      </c>
      <c r="AE95" s="19" t="e">
        <f t="shared" si="32"/>
        <v>#REF!</v>
      </c>
      <c r="AF95" s="77" t="e">
        <f t="shared" si="26"/>
        <v>#REF!</v>
      </c>
      <c r="AG95" s="77"/>
      <c r="AH95" s="77"/>
      <c r="AI95" s="77"/>
      <c r="AJ95" s="56" t="e">
        <f t="shared" si="27"/>
        <v>#REF!</v>
      </c>
      <c r="AK95" s="69"/>
      <c r="AL95" s="69"/>
      <c r="AM95" s="95" t="s">
        <v>75</v>
      </c>
      <c r="AN95" s="95" t="s">
        <v>75</v>
      </c>
      <c r="AO95" s="94"/>
      <c r="AP95" s="94"/>
      <c r="AQ95" s="95"/>
      <c r="AR95" s="94">
        <f t="shared" si="28"/>
        <v>0</v>
      </c>
      <c r="AS95" s="97" t="e">
        <f t="shared" si="33"/>
        <v>#REF!</v>
      </c>
      <c r="AT95" s="2" t="e">
        <f t="shared" si="29"/>
        <v>#REF!</v>
      </c>
      <c r="AU95" s="2" t="e">
        <f t="shared" si="30"/>
        <v>#REF!</v>
      </c>
      <c r="AV95" s="2" t="e">
        <f t="shared" si="31"/>
        <v>#REF!</v>
      </c>
    </row>
    <row r="96" s="2" customFormat="1" ht="61" spans="1:48">
      <c r="A96" s="29">
        <v>94</v>
      </c>
      <c r="B96" s="27"/>
      <c r="C96" s="26" t="s">
        <v>341</v>
      </c>
      <c r="D96" s="27" t="s">
        <v>342</v>
      </c>
      <c r="E96" s="46" t="s">
        <v>343</v>
      </c>
      <c r="F96" s="45">
        <f>'[1]2021年度园区有效投入-技术改造'!$I95</f>
        <v>610.92</v>
      </c>
      <c r="G96" s="26" t="s">
        <v>62</v>
      </c>
      <c r="H96" s="27">
        <v>0.8</v>
      </c>
      <c r="I96" s="57">
        <f t="shared" si="18"/>
        <v>90.14</v>
      </c>
      <c r="J96" s="57">
        <f t="shared" si="19"/>
        <v>90.14</v>
      </c>
      <c r="K96" s="58">
        <v>13271</v>
      </c>
      <c r="L96" s="59">
        <f t="shared" si="20"/>
        <v>0.0460342099314294</v>
      </c>
      <c r="M96" s="57">
        <f t="shared" si="21"/>
        <v>90.07</v>
      </c>
      <c r="N96" s="56">
        <f t="shared" si="22"/>
        <v>90.07</v>
      </c>
      <c r="O96" s="26" t="s">
        <v>69</v>
      </c>
      <c r="P96" s="63" t="s">
        <v>70</v>
      </c>
      <c r="Q96" s="63" t="s">
        <v>70</v>
      </c>
      <c r="R96" s="56"/>
      <c r="S96" s="57">
        <f t="shared" si="23"/>
        <v>0.9011</v>
      </c>
      <c r="T96" s="56" t="str">
        <f t="shared" si="24"/>
        <v>是</v>
      </c>
      <c r="U96" s="69" t="s">
        <v>79</v>
      </c>
      <c r="V96" s="70">
        <v>0.8</v>
      </c>
      <c r="W96" s="69">
        <v>1</v>
      </c>
      <c r="X96" s="70">
        <f t="shared" si="25"/>
        <v>43.05</v>
      </c>
      <c r="Y96" s="77"/>
      <c r="Z96" s="77"/>
      <c r="AA96" s="77"/>
      <c r="AB96" s="77"/>
      <c r="AC96" s="77"/>
      <c r="AD96" s="17">
        <v>0.4556</v>
      </c>
      <c r="AE96" s="19">
        <f t="shared" si="32"/>
        <v>0</v>
      </c>
      <c r="AF96" s="77">
        <f t="shared" si="26"/>
        <v>0</v>
      </c>
      <c r="AG96" s="77"/>
      <c r="AH96" s="77"/>
      <c r="AI96" s="77"/>
      <c r="AJ96" s="56">
        <f t="shared" si="27"/>
        <v>43.05</v>
      </c>
      <c r="AK96" s="69"/>
      <c r="AL96" s="69"/>
      <c r="AM96" s="95" t="s">
        <v>75</v>
      </c>
      <c r="AN96" s="95" t="s">
        <v>75</v>
      </c>
      <c r="AO96" s="94"/>
      <c r="AP96" s="94"/>
      <c r="AQ96" s="95"/>
      <c r="AR96" s="94">
        <f t="shared" si="28"/>
        <v>0</v>
      </c>
      <c r="AS96" s="97">
        <f t="shared" si="33"/>
        <v>43.05</v>
      </c>
      <c r="AT96" s="2">
        <f t="shared" si="29"/>
        <v>43.05</v>
      </c>
      <c r="AU96" s="2">
        <f t="shared" si="30"/>
        <v>43.05</v>
      </c>
      <c r="AV96" s="2">
        <f t="shared" si="31"/>
        <v>0</v>
      </c>
    </row>
    <row r="97" s="2" customFormat="1" ht="31" spans="1:48">
      <c r="A97" s="29">
        <v>95</v>
      </c>
      <c r="B97" s="27"/>
      <c r="C97" s="26" t="s">
        <v>344</v>
      </c>
      <c r="D97" s="27" t="s">
        <v>345</v>
      </c>
      <c r="E97" s="46" t="s">
        <v>346</v>
      </c>
      <c r="F97" s="45">
        <f>'[1]2021年度园区有效投入-技术改造'!$I96</f>
        <v>1551.24</v>
      </c>
      <c r="G97" s="26" t="s">
        <v>86</v>
      </c>
      <c r="H97" s="27">
        <v>0.7</v>
      </c>
      <c r="I97" s="57">
        <f t="shared" si="18"/>
        <v>90.47</v>
      </c>
      <c r="J97" s="57">
        <f t="shared" si="19"/>
        <v>90.47</v>
      </c>
      <c r="K97" s="58">
        <v>7342.7</v>
      </c>
      <c r="L97" s="59">
        <f t="shared" si="20"/>
        <v>0.211262886948942</v>
      </c>
      <c r="M97" s="57">
        <f t="shared" si="21"/>
        <v>90.31</v>
      </c>
      <c r="N97" s="56">
        <f t="shared" si="22"/>
        <v>90.31</v>
      </c>
      <c r="O97" s="26" t="s">
        <v>69</v>
      </c>
      <c r="P97" s="63" t="s">
        <v>70</v>
      </c>
      <c r="Q97" s="63" t="s">
        <v>70</v>
      </c>
      <c r="R97" s="56"/>
      <c r="S97" s="57">
        <f t="shared" si="23"/>
        <v>0.9039</v>
      </c>
      <c r="T97" s="56" t="str">
        <f t="shared" si="24"/>
        <v>是</v>
      </c>
      <c r="U97" s="69">
        <v>1385</v>
      </c>
      <c r="V97" s="70">
        <v>1</v>
      </c>
      <c r="W97" s="69">
        <v>1</v>
      </c>
      <c r="X97" s="70">
        <f t="shared" si="25"/>
        <v>133.89</v>
      </c>
      <c r="Y97" s="77"/>
      <c r="Z97" s="77"/>
      <c r="AA97" s="77"/>
      <c r="AB97" s="77"/>
      <c r="AC97" s="77"/>
      <c r="AD97" s="17">
        <v>0.4556</v>
      </c>
      <c r="AE97" s="19">
        <f t="shared" si="32"/>
        <v>0</v>
      </c>
      <c r="AF97" s="77">
        <f t="shared" si="26"/>
        <v>0</v>
      </c>
      <c r="AG97" s="77"/>
      <c r="AH97" s="77"/>
      <c r="AI97" s="77"/>
      <c r="AJ97" s="56">
        <f t="shared" si="27"/>
        <v>133.89</v>
      </c>
      <c r="AK97" s="69"/>
      <c r="AL97" s="69"/>
      <c r="AM97" s="95" t="s">
        <v>75</v>
      </c>
      <c r="AN97" s="95" t="s">
        <v>75</v>
      </c>
      <c r="AO97" s="94"/>
      <c r="AP97" s="94"/>
      <c r="AQ97" s="95"/>
      <c r="AR97" s="94">
        <f t="shared" si="28"/>
        <v>0</v>
      </c>
      <c r="AS97" s="97">
        <f t="shared" si="33"/>
        <v>133.89</v>
      </c>
      <c r="AT97" s="2">
        <f t="shared" si="29"/>
        <v>133.89</v>
      </c>
      <c r="AU97" s="2">
        <f t="shared" si="30"/>
        <v>133.89</v>
      </c>
      <c r="AV97" s="2">
        <f t="shared" si="31"/>
        <v>0</v>
      </c>
    </row>
    <row r="98" s="2" customFormat="1" ht="46" spans="1:48">
      <c r="A98" s="29">
        <v>96</v>
      </c>
      <c r="B98" s="27"/>
      <c r="C98" s="26" t="s">
        <v>347</v>
      </c>
      <c r="D98" s="27" t="s">
        <v>348</v>
      </c>
      <c r="E98" s="46" t="s">
        <v>349</v>
      </c>
      <c r="F98" s="45">
        <f>'[1]2021年度园区有效投入-技术改造'!$I97</f>
        <v>550.39</v>
      </c>
      <c r="G98" s="26" t="s">
        <v>62</v>
      </c>
      <c r="H98" s="27">
        <v>0.8</v>
      </c>
      <c r="I98" s="57">
        <f t="shared" si="18"/>
        <v>90.12</v>
      </c>
      <c r="J98" s="57">
        <f t="shared" si="19"/>
        <v>90.12</v>
      </c>
      <c r="K98" s="58">
        <v>15248.92</v>
      </c>
      <c r="L98" s="59">
        <f t="shared" si="20"/>
        <v>0.0360937036852446</v>
      </c>
      <c r="M98" s="57">
        <f t="shared" si="21"/>
        <v>90.05</v>
      </c>
      <c r="N98" s="56">
        <f t="shared" si="22"/>
        <v>90.05</v>
      </c>
      <c r="O98" s="26" t="s">
        <v>69</v>
      </c>
      <c r="P98" s="63" t="s">
        <v>70</v>
      </c>
      <c r="Q98" s="63" t="s">
        <v>70</v>
      </c>
      <c r="R98" s="56"/>
      <c r="S98" s="57">
        <f t="shared" si="23"/>
        <v>0.9009</v>
      </c>
      <c r="T98" s="56" t="str">
        <f t="shared" si="24"/>
        <v>是</v>
      </c>
      <c r="U98" s="69" t="s">
        <v>79</v>
      </c>
      <c r="V98" s="70">
        <v>0.8</v>
      </c>
      <c r="W98" s="69">
        <v>1</v>
      </c>
      <c r="X98" s="70">
        <f t="shared" si="25"/>
        <v>38.78</v>
      </c>
      <c r="Y98" s="77"/>
      <c r="Z98" s="77"/>
      <c r="AA98" s="77"/>
      <c r="AB98" s="77"/>
      <c r="AC98" s="77"/>
      <c r="AD98" s="17">
        <v>0.4556</v>
      </c>
      <c r="AE98" s="19">
        <f t="shared" si="32"/>
        <v>0</v>
      </c>
      <c r="AF98" s="77">
        <f t="shared" si="26"/>
        <v>0</v>
      </c>
      <c r="AG98" s="77"/>
      <c r="AH98" s="77"/>
      <c r="AI98" s="77"/>
      <c r="AJ98" s="56">
        <f t="shared" si="27"/>
        <v>38.78</v>
      </c>
      <c r="AK98" s="69"/>
      <c r="AL98" s="69"/>
      <c r="AM98" s="95" t="s">
        <v>75</v>
      </c>
      <c r="AN98" s="95" t="s">
        <v>75</v>
      </c>
      <c r="AO98" s="94"/>
      <c r="AP98" s="94"/>
      <c r="AQ98" s="95"/>
      <c r="AR98" s="94">
        <f t="shared" si="28"/>
        <v>0</v>
      </c>
      <c r="AS98" s="97">
        <f t="shared" si="33"/>
        <v>38.78</v>
      </c>
      <c r="AT98" s="2">
        <f t="shared" si="29"/>
        <v>38.78</v>
      </c>
      <c r="AU98" s="2">
        <f t="shared" si="30"/>
        <v>38.78</v>
      </c>
      <c r="AV98" s="2">
        <f t="shared" si="31"/>
        <v>0</v>
      </c>
    </row>
    <row r="99" s="2" customFormat="1" ht="46" spans="1:48">
      <c r="A99" s="29">
        <v>97</v>
      </c>
      <c r="B99" s="27"/>
      <c r="C99" s="26" t="s">
        <v>350</v>
      </c>
      <c r="D99" s="27" t="s">
        <v>351</v>
      </c>
      <c r="E99" s="46" t="s">
        <v>352</v>
      </c>
      <c r="F99" s="45">
        <f>'[1]2021年度园区有效投入-技术改造'!$I98</f>
        <v>469.21</v>
      </c>
      <c r="G99" s="26" t="s">
        <v>86</v>
      </c>
      <c r="H99" s="27">
        <v>0.7</v>
      </c>
      <c r="I99" s="57">
        <f t="shared" si="18"/>
        <v>90.09</v>
      </c>
      <c r="J99" s="57">
        <f t="shared" si="19"/>
        <v>90.09</v>
      </c>
      <c r="K99" s="58">
        <v>2806.94</v>
      </c>
      <c r="L99" s="59">
        <f t="shared" si="20"/>
        <v>0.167160680313794</v>
      </c>
      <c r="M99" s="57">
        <f t="shared" si="21"/>
        <v>90.25</v>
      </c>
      <c r="N99" s="56">
        <f t="shared" si="22"/>
        <v>90.25</v>
      </c>
      <c r="O99" s="26" t="s">
        <v>69</v>
      </c>
      <c r="P99" s="63" t="s">
        <v>70</v>
      </c>
      <c r="Q99" s="63" t="s">
        <v>70</v>
      </c>
      <c r="R99" s="56"/>
      <c r="S99" s="57">
        <f t="shared" si="23"/>
        <v>0.9017</v>
      </c>
      <c r="T99" s="56" t="str">
        <f t="shared" si="24"/>
        <v>否</v>
      </c>
      <c r="U99" s="69">
        <v>0</v>
      </c>
      <c r="V99" s="70">
        <v>1</v>
      </c>
      <c r="W99" s="69">
        <v>1</v>
      </c>
      <c r="X99" s="70">
        <f t="shared" si="25"/>
        <v>40.42</v>
      </c>
      <c r="Y99" s="77"/>
      <c r="Z99" s="77"/>
      <c r="AA99" s="77"/>
      <c r="AB99" s="77"/>
      <c r="AC99" s="77"/>
      <c r="AD99" s="17">
        <v>0.4556</v>
      </c>
      <c r="AE99" s="19">
        <f t="shared" si="32"/>
        <v>0</v>
      </c>
      <c r="AF99" s="77">
        <f t="shared" si="26"/>
        <v>0</v>
      </c>
      <c r="AG99" s="77"/>
      <c r="AH99" s="77"/>
      <c r="AI99" s="77"/>
      <c r="AJ99" s="56">
        <f t="shared" si="27"/>
        <v>40.42</v>
      </c>
      <c r="AK99" s="69"/>
      <c r="AL99" s="69"/>
      <c r="AM99" s="95" t="s">
        <v>75</v>
      </c>
      <c r="AN99" s="95" t="s">
        <v>75</v>
      </c>
      <c r="AO99" s="94"/>
      <c r="AP99" s="94"/>
      <c r="AQ99" s="95"/>
      <c r="AR99" s="94">
        <f t="shared" si="28"/>
        <v>0</v>
      </c>
      <c r="AS99" s="97">
        <f t="shared" si="33"/>
        <v>40.42</v>
      </c>
      <c r="AT99" s="2">
        <f t="shared" si="29"/>
        <v>40.42</v>
      </c>
      <c r="AU99" s="2">
        <f t="shared" si="30"/>
        <v>40.42</v>
      </c>
      <c r="AV99" s="2">
        <f t="shared" si="31"/>
        <v>0</v>
      </c>
    </row>
    <row r="100" s="2" customFormat="1" ht="46" spans="1:48">
      <c r="A100" s="29">
        <v>98</v>
      </c>
      <c r="B100" s="27"/>
      <c r="C100" s="26" t="s">
        <v>353</v>
      </c>
      <c r="D100" s="27" t="s">
        <v>354</v>
      </c>
      <c r="E100" s="46" t="s">
        <v>355</v>
      </c>
      <c r="F100" s="45">
        <f>'[1]2021年度园区有效投入-技术改造'!$I99</f>
        <v>7872.48</v>
      </c>
      <c r="G100" s="26" t="s">
        <v>62</v>
      </c>
      <c r="H100" s="27">
        <v>0.8</v>
      </c>
      <c r="I100" s="57">
        <f t="shared" si="18"/>
        <v>92.66</v>
      </c>
      <c r="J100" s="57">
        <f t="shared" si="19"/>
        <v>92.66</v>
      </c>
      <c r="K100" s="58">
        <v>105504.93</v>
      </c>
      <c r="L100" s="59">
        <f t="shared" si="20"/>
        <v>0.0746171766570529</v>
      </c>
      <c r="M100" s="57">
        <f t="shared" si="21"/>
        <v>90.11</v>
      </c>
      <c r="N100" s="56">
        <f t="shared" si="22"/>
        <v>90.11</v>
      </c>
      <c r="O100" s="26" t="s">
        <v>69</v>
      </c>
      <c r="P100" s="63" t="s">
        <v>70</v>
      </c>
      <c r="Q100" s="63" t="s">
        <v>70</v>
      </c>
      <c r="R100" s="56"/>
      <c r="S100" s="57">
        <f t="shared" si="23"/>
        <v>0.9139</v>
      </c>
      <c r="T100" s="56" t="str">
        <f t="shared" si="24"/>
        <v>是</v>
      </c>
      <c r="U100" s="69">
        <v>12820</v>
      </c>
      <c r="V100" s="70">
        <v>1</v>
      </c>
      <c r="W100" s="69">
        <v>1</v>
      </c>
      <c r="X100" s="70">
        <f t="shared" si="25"/>
        <v>701.53</v>
      </c>
      <c r="Y100" s="77" t="e">
        <f>VLOOKUP(C100,#REF!,9,FALSE)</f>
        <v>#REF!</v>
      </c>
      <c r="Z100" s="77" t="e">
        <f>VLOOKUP($C100,#REF!,3,FALSE)</f>
        <v>#REF!</v>
      </c>
      <c r="AA100" s="78" t="e">
        <f>VLOOKUP($C100,#REF!,4,FALSE)*0.8</f>
        <v>#REF!</v>
      </c>
      <c r="AB100" s="78" t="e">
        <f>VLOOKUP($C100,#REF!,5,FALSE)</f>
        <v>#REF!</v>
      </c>
      <c r="AC100" s="86" t="e">
        <f>VLOOKUP($C100,#REF!,6,FALSE)</f>
        <v>#REF!</v>
      </c>
      <c r="AD100" s="17">
        <v>0.4556</v>
      </c>
      <c r="AE100" s="19" t="e">
        <f t="shared" si="32"/>
        <v>#REF!</v>
      </c>
      <c r="AF100" s="77" t="e">
        <f t="shared" si="26"/>
        <v>#REF!</v>
      </c>
      <c r="AG100" s="77"/>
      <c r="AH100" s="77"/>
      <c r="AI100" s="77"/>
      <c r="AJ100" s="56" t="e">
        <f t="shared" si="27"/>
        <v>#REF!</v>
      </c>
      <c r="AK100" s="69"/>
      <c r="AL100" s="69"/>
      <c r="AM100" s="95">
        <v>225.2</v>
      </c>
      <c r="AN100" s="95" t="s">
        <v>75</v>
      </c>
      <c r="AO100" s="94"/>
      <c r="AP100" s="94"/>
      <c r="AQ100" s="95"/>
      <c r="AR100" s="94">
        <f t="shared" si="28"/>
        <v>225.2</v>
      </c>
      <c r="AS100" s="97" t="e">
        <f t="shared" si="33"/>
        <v>#REF!</v>
      </c>
      <c r="AT100" s="2" t="e">
        <f t="shared" si="29"/>
        <v>#REF!</v>
      </c>
      <c r="AU100" s="2" t="e">
        <f t="shared" si="30"/>
        <v>#REF!</v>
      </c>
      <c r="AV100" s="2" t="e">
        <f t="shared" si="31"/>
        <v>#REF!</v>
      </c>
    </row>
    <row r="101" s="2" customFormat="1" ht="61" spans="1:48">
      <c r="A101" s="29">
        <v>100</v>
      </c>
      <c r="B101" s="27"/>
      <c r="C101" s="26" t="s">
        <v>356</v>
      </c>
      <c r="D101" s="27" t="s">
        <v>357</v>
      </c>
      <c r="E101" s="46" t="s">
        <v>358</v>
      </c>
      <c r="F101" s="45">
        <f>'[1]2021年度园区有效投入-技术改造'!$I101</f>
        <v>427.57</v>
      </c>
      <c r="G101" s="26" t="s">
        <v>62</v>
      </c>
      <c r="H101" s="27">
        <v>0.8</v>
      </c>
      <c r="I101" s="57">
        <f t="shared" si="18"/>
        <v>90.08</v>
      </c>
      <c r="J101" s="57">
        <f t="shared" si="19"/>
        <v>90.08</v>
      </c>
      <c r="K101" s="58">
        <v>5799.21</v>
      </c>
      <c r="L101" s="59">
        <f t="shared" si="20"/>
        <v>0.0737290079165955</v>
      </c>
      <c r="M101" s="57">
        <f t="shared" si="21"/>
        <v>90.11</v>
      </c>
      <c r="N101" s="56">
        <f t="shared" si="22"/>
        <v>90.11</v>
      </c>
      <c r="O101" s="26" t="s">
        <v>69</v>
      </c>
      <c r="P101" s="63" t="s">
        <v>70</v>
      </c>
      <c r="Q101" s="63" t="s">
        <v>70</v>
      </c>
      <c r="R101" s="56"/>
      <c r="S101" s="57">
        <f t="shared" si="23"/>
        <v>0.901</v>
      </c>
      <c r="T101" s="56" t="str">
        <f t="shared" si="24"/>
        <v>否</v>
      </c>
      <c r="U101" s="69">
        <v>700</v>
      </c>
      <c r="V101" s="70">
        <v>1</v>
      </c>
      <c r="W101" s="69">
        <v>1</v>
      </c>
      <c r="X101" s="70">
        <f t="shared" si="25"/>
        <v>37.66</v>
      </c>
      <c r="Y101" s="77" t="e">
        <f>VLOOKUP(C101,#REF!,9,FALSE)</f>
        <v>#REF!</v>
      </c>
      <c r="Z101" s="77" t="e">
        <f>VLOOKUP($C101,#REF!,3,FALSE)</f>
        <v>#REF!</v>
      </c>
      <c r="AA101" s="78" t="e">
        <f>VLOOKUP($C101,#REF!,4,FALSE)*0.8</f>
        <v>#REF!</v>
      </c>
      <c r="AB101" s="78" t="e">
        <f>VLOOKUP($C101,#REF!,5,FALSE)</f>
        <v>#REF!</v>
      </c>
      <c r="AC101" s="86" t="e">
        <f>VLOOKUP($C101,#REF!,6,FALSE)</f>
        <v>#REF!</v>
      </c>
      <c r="AD101" s="17">
        <v>0.4556</v>
      </c>
      <c r="AE101" s="19" t="e">
        <f t="shared" si="32"/>
        <v>#REF!</v>
      </c>
      <c r="AF101" s="77" t="e">
        <f t="shared" si="26"/>
        <v>#REF!</v>
      </c>
      <c r="AG101" s="77"/>
      <c r="AH101" s="77"/>
      <c r="AI101" s="77"/>
      <c r="AJ101" s="56" t="e">
        <f t="shared" si="27"/>
        <v>#REF!</v>
      </c>
      <c r="AK101" s="69"/>
      <c r="AL101" s="69"/>
      <c r="AM101" s="95" t="s">
        <v>75</v>
      </c>
      <c r="AN101" s="95" t="s">
        <v>75</v>
      </c>
      <c r="AO101" s="94"/>
      <c r="AP101" s="94"/>
      <c r="AQ101" s="95"/>
      <c r="AR101" s="94">
        <f t="shared" si="28"/>
        <v>0</v>
      </c>
      <c r="AS101" s="97" t="e">
        <f t="shared" si="33"/>
        <v>#REF!</v>
      </c>
      <c r="AT101" s="2" t="e">
        <f t="shared" si="29"/>
        <v>#REF!</v>
      </c>
      <c r="AU101" s="2" t="e">
        <f t="shared" si="30"/>
        <v>#REF!</v>
      </c>
      <c r="AV101" s="2" t="e">
        <f t="shared" si="31"/>
        <v>#REF!</v>
      </c>
    </row>
    <row r="102" s="2" customFormat="1" ht="61" spans="1:48">
      <c r="A102" s="29">
        <v>101</v>
      </c>
      <c r="B102" s="27"/>
      <c r="C102" s="26" t="s">
        <v>359</v>
      </c>
      <c r="D102" s="27" t="s">
        <v>360</v>
      </c>
      <c r="E102" s="46" t="s">
        <v>361</v>
      </c>
      <c r="F102" s="45">
        <f>'[1]2021年度园区有效投入-技术改造'!$I102</f>
        <v>2066.44</v>
      </c>
      <c r="G102" s="26" t="s">
        <v>62</v>
      </c>
      <c r="H102" s="27">
        <v>0.8</v>
      </c>
      <c r="I102" s="57">
        <f t="shared" si="18"/>
        <v>90.65</v>
      </c>
      <c r="J102" s="57">
        <f t="shared" si="19"/>
        <v>90.65</v>
      </c>
      <c r="K102" s="58">
        <v>24555.15</v>
      </c>
      <c r="L102" s="59">
        <f t="shared" si="20"/>
        <v>0.0841550550495517</v>
      </c>
      <c r="M102" s="57">
        <f t="shared" si="21"/>
        <v>90.12</v>
      </c>
      <c r="N102" s="56">
        <f t="shared" si="22"/>
        <v>90.12</v>
      </c>
      <c r="O102" s="26" t="s">
        <v>63</v>
      </c>
      <c r="P102" s="63">
        <v>5</v>
      </c>
      <c r="Q102" s="63" t="s">
        <v>64</v>
      </c>
      <c r="R102" s="56">
        <v>4</v>
      </c>
      <c r="S102" s="57">
        <f t="shared" si="23"/>
        <v>0.9439</v>
      </c>
      <c r="T102" s="56" t="str">
        <f t="shared" si="24"/>
        <v>是</v>
      </c>
      <c r="U102" s="69">
        <v>2842</v>
      </c>
      <c r="V102" s="70">
        <v>1</v>
      </c>
      <c r="W102" s="69">
        <v>1</v>
      </c>
      <c r="X102" s="70">
        <f t="shared" si="25"/>
        <v>189.1</v>
      </c>
      <c r="Y102" s="77" t="e">
        <f>VLOOKUP(C102,#REF!,9,FALSE)</f>
        <v>#REF!</v>
      </c>
      <c r="Z102" s="77" t="e">
        <f>VLOOKUP($C102,#REF!,3,FALSE)</f>
        <v>#REF!</v>
      </c>
      <c r="AA102" s="78" t="e">
        <f>VLOOKUP($C102,#REF!,4,FALSE)*0.8</f>
        <v>#REF!</v>
      </c>
      <c r="AB102" s="78" t="e">
        <f>VLOOKUP($C102,#REF!,5,FALSE)</f>
        <v>#REF!</v>
      </c>
      <c r="AC102" s="86" t="e">
        <f>VLOOKUP($C102,#REF!,6,FALSE)</f>
        <v>#REF!</v>
      </c>
      <c r="AD102" s="17">
        <v>0.4556</v>
      </c>
      <c r="AE102" s="19" t="e">
        <f t="shared" si="32"/>
        <v>#REF!</v>
      </c>
      <c r="AF102" s="77" t="e">
        <f t="shared" si="26"/>
        <v>#REF!</v>
      </c>
      <c r="AG102" s="77"/>
      <c r="AH102" s="77"/>
      <c r="AI102" s="77"/>
      <c r="AJ102" s="56" t="e">
        <f t="shared" si="27"/>
        <v>#REF!</v>
      </c>
      <c r="AK102" s="69"/>
      <c r="AL102" s="69"/>
      <c r="AM102" s="95">
        <v>132.6</v>
      </c>
      <c r="AN102" s="95" t="s">
        <v>75</v>
      </c>
      <c r="AO102" s="94"/>
      <c r="AP102" s="94"/>
      <c r="AQ102" s="95"/>
      <c r="AR102" s="94">
        <f t="shared" si="28"/>
        <v>132.6</v>
      </c>
      <c r="AS102" s="97" t="e">
        <f t="shared" si="33"/>
        <v>#REF!</v>
      </c>
      <c r="AT102" s="2" t="e">
        <f t="shared" si="29"/>
        <v>#REF!</v>
      </c>
      <c r="AU102" s="2" t="e">
        <f t="shared" si="30"/>
        <v>#REF!</v>
      </c>
      <c r="AV102" s="2" t="e">
        <f t="shared" si="31"/>
        <v>#REF!</v>
      </c>
    </row>
    <row r="103" s="2" customFormat="1" ht="46" spans="1:48">
      <c r="A103" s="29">
        <v>102</v>
      </c>
      <c r="B103" s="27"/>
      <c r="C103" s="26" t="s">
        <v>362</v>
      </c>
      <c r="D103" s="27" t="s">
        <v>363</v>
      </c>
      <c r="E103" s="46" t="s">
        <v>364</v>
      </c>
      <c r="F103" s="45">
        <f>'[1]2021年度园区有效投入-技术改造'!$I103</f>
        <v>1322.16</v>
      </c>
      <c r="G103" s="26" t="s">
        <v>62</v>
      </c>
      <c r="H103" s="27">
        <v>0.8</v>
      </c>
      <c r="I103" s="57">
        <f t="shared" si="18"/>
        <v>90.39</v>
      </c>
      <c r="J103" s="57">
        <f t="shared" si="19"/>
        <v>90.39</v>
      </c>
      <c r="K103" s="58">
        <v>39636.17</v>
      </c>
      <c r="L103" s="59">
        <f t="shared" si="20"/>
        <v>0.0333574106680842</v>
      </c>
      <c r="M103" s="57">
        <f t="shared" si="21"/>
        <v>90.05</v>
      </c>
      <c r="N103" s="56">
        <f t="shared" si="22"/>
        <v>90.05</v>
      </c>
      <c r="O103" s="26" t="s">
        <v>69</v>
      </c>
      <c r="P103" s="63" t="s">
        <v>70</v>
      </c>
      <c r="Q103" s="63" t="s">
        <v>70</v>
      </c>
      <c r="R103" s="56"/>
      <c r="S103" s="57">
        <f t="shared" si="23"/>
        <v>0.9022</v>
      </c>
      <c r="T103" s="56" t="str">
        <f t="shared" si="24"/>
        <v>是</v>
      </c>
      <c r="U103" s="69" t="s">
        <v>79</v>
      </c>
      <c r="V103" s="70">
        <v>0.8</v>
      </c>
      <c r="W103" s="69">
        <v>1</v>
      </c>
      <c r="X103" s="70">
        <f t="shared" si="25"/>
        <v>93.27</v>
      </c>
      <c r="Y103" s="77"/>
      <c r="Z103" s="77"/>
      <c r="AA103" s="77"/>
      <c r="AB103" s="77"/>
      <c r="AC103" s="77"/>
      <c r="AD103" s="17">
        <v>0.4556</v>
      </c>
      <c r="AE103" s="19">
        <f t="shared" si="32"/>
        <v>0</v>
      </c>
      <c r="AF103" s="77">
        <f t="shared" si="26"/>
        <v>0</v>
      </c>
      <c r="AG103" s="77"/>
      <c r="AH103" s="77"/>
      <c r="AI103" s="77"/>
      <c r="AJ103" s="56">
        <f t="shared" si="27"/>
        <v>93.27</v>
      </c>
      <c r="AK103" s="69"/>
      <c r="AL103" s="69"/>
      <c r="AM103" s="95" t="s">
        <v>75</v>
      </c>
      <c r="AN103" s="95" t="s">
        <v>75</v>
      </c>
      <c r="AO103" s="94"/>
      <c r="AP103" s="94"/>
      <c r="AQ103" s="95"/>
      <c r="AR103" s="94">
        <f t="shared" si="28"/>
        <v>0</v>
      </c>
      <c r="AS103" s="97">
        <f t="shared" si="33"/>
        <v>93.27</v>
      </c>
      <c r="AT103" s="2">
        <f t="shared" si="29"/>
        <v>93.27</v>
      </c>
      <c r="AU103" s="2">
        <f t="shared" si="30"/>
        <v>93.27</v>
      </c>
      <c r="AV103" s="2">
        <f t="shared" si="31"/>
        <v>0</v>
      </c>
    </row>
    <row r="104" s="2" customFormat="1" ht="46" spans="1:48">
      <c r="A104" s="29">
        <v>103</v>
      </c>
      <c r="B104" s="27"/>
      <c r="C104" s="26" t="s">
        <v>365</v>
      </c>
      <c r="D104" s="27" t="s">
        <v>366</v>
      </c>
      <c r="E104" s="46" t="s">
        <v>367</v>
      </c>
      <c r="F104" s="45">
        <f>'[1]2021年度园区有效投入-技术改造'!$I104</f>
        <v>757.58</v>
      </c>
      <c r="G104" s="26" t="s">
        <v>68</v>
      </c>
      <c r="H104" s="27">
        <v>1</v>
      </c>
      <c r="I104" s="57">
        <f t="shared" si="18"/>
        <v>90.19</v>
      </c>
      <c r="J104" s="57">
        <f t="shared" si="19"/>
        <v>90.19</v>
      </c>
      <c r="K104" s="58">
        <v>15649.92</v>
      </c>
      <c r="L104" s="59">
        <f t="shared" si="20"/>
        <v>0.048407915184231</v>
      </c>
      <c r="M104" s="57">
        <f t="shared" si="21"/>
        <v>90.07</v>
      </c>
      <c r="N104" s="56">
        <f t="shared" si="22"/>
        <v>90.07</v>
      </c>
      <c r="O104" s="26" t="s">
        <v>69</v>
      </c>
      <c r="P104" s="63" t="s">
        <v>70</v>
      </c>
      <c r="Q104" s="63" t="s">
        <v>70</v>
      </c>
      <c r="R104" s="56"/>
      <c r="S104" s="57">
        <f t="shared" si="23"/>
        <v>0.9013</v>
      </c>
      <c r="T104" s="56" t="str">
        <f t="shared" si="24"/>
        <v>是</v>
      </c>
      <c r="U104" s="69">
        <v>870</v>
      </c>
      <c r="V104" s="70">
        <v>1</v>
      </c>
      <c r="W104" s="69">
        <v>1</v>
      </c>
      <c r="X104" s="70">
        <f t="shared" si="25"/>
        <v>69.78</v>
      </c>
      <c r="Y104" s="77"/>
      <c r="Z104" s="77"/>
      <c r="AA104" s="77"/>
      <c r="AB104" s="77"/>
      <c r="AC104" s="77"/>
      <c r="AD104" s="17">
        <v>0.4556</v>
      </c>
      <c r="AE104" s="19">
        <f t="shared" si="32"/>
        <v>0</v>
      </c>
      <c r="AF104" s="77">
        <f t="shared" si="26"/>
        <v>0</v>
      </c>
      <c r="AG104" s="77"/>
      <c r="AH104" s="77"/>
      <c r="AI104" s="77"/>
      <c r="AJ104" s="56">
        <f t="shared" si="27"/>
        <v>69.78</v>
      </c>
      <c r="AK104" s="69"/>
      <c r="AL104" s="69"/>
      <c r="AM104" s="95" t="s">
        <v>75</v>
      </c>
      <c r="AN104" s="95" t="s">
        <v>75</v>
      </c>
      <c r="AO104" s="94"/>
      <c r="AP104" s="94"/>
      <c r="AQ104" s="95"/>
      <c r="AR104" s="94">
        <f t="shared" si="28"/>
        <v>0</v>
      </c>
      <c r="AS104" s="97">
        <f t="shared" si="33"/>
        <v>69.78</v>
      </c>
      <c r="AT104" s="2">
        <f t="shared" si="29"/>
        <v>69.78</v>
      </c>
      <c r="AU104" s="2">
        <f t="shared" si="30"/>
        <v>69.78</v>
      </c>
      <c r="AV104" s="2">
        <f t="shared" si="31"/>
        <v>0</v>
      </c>
    </row>
    <row r="105" s="2" customFormat="1" ht="46" spans="1:48">
      <c r="A105" s="29">
        <v>104</v>
      </c>
      <c r="B105" s="27"/>
      <c r="C105" s="26" t="s">
        <v>368</v>
      </c>
      <c r="D105" s="27" t="s">
        <v>369</v>
      </c>
      <c r="E105" s="46" t="s">
        <v>370</v>
      </c>
      <c r="F105" s="45">
        <f>'[1]2021年度园区有效投入-技术改造'!$I105</f>
        <v>274.2</v>
      </c>
      <c r="G105" s="26" t="s">
        <v>86</v>
      </c>
      <c r="H105" s="27">
        <v>0.7</v>
      </c>
      <c r="I105" s="57">
        <f t="shared" si="18"/>
        <v>90.02</v>
      </c>
      <c r="J105" s="57">
        <f t="shared" si="19"/>
        <v>90.02</v>
      </c>
      <c r="K105" s="58">
        <v>3631.17</v>
      </c>
      <c r="L105" s="59">
        <f t="shared" si="20"/>
        <v>0.0755128512297689</v>
      </c>
      <c r="M105" s="57">
        <f t="shared" si="21"/>
        <v>90.11</v>
      </c>
      <c r="N105" s="56">
        <f t="shared" si="22"/>
        <v>90.11</v>
      </c>
      <c r="O105" s="26" t="s">
        <v>69</v>
      </c>
      <c r="P105" s="63" t="s">
        <v>70</v>
      </c>
      <c r="Q105" s="63" t="s">
        <v>70</v>
      </c>
      <c r="R105" s="56"/>
      <c r="S105" s="57">
        <f t="shared" si="23"/>
        <v>0.9007</v>
      </c>
      <c r="T105" s="56" t="str">
        <f t="shared" si="24"/>
        <v>否</v>
      </c>
      <c r="U105" s="69">
        <v>957</v>
      </c>
      <c r="V105" s="70">
        <v>1</v>
      </c>
      <c r="W105" s="69">
        <v>1</v>
      </c>
      <c r="X105" s="70">
        <f t="shared" si="25"/>
        <v>23.6</v>
      </c>
      <c r="Y105" s="77"/>
      <c r="Z105" s="77"/>
      <c r="AA105" s="77"/>
      <c r="AB105" s="77"/>
      <c r="AC105" s="77"/>
      <c r="AD105" s="17">
        <v>0.4556</v>
      </c>
      <c r="AE105" s="19">
        <f t="shared" si="32"/>
        <v>0</v>
      </c>
      <c r="AF105" s="77">
        <f t="shared" si="26"/>
        <v>0</v>
      </c>
      <c r="AG105" s="77"/>
      <c r="AH105" s="77"/>
      <c r="AI105" s="77"/>
      <c r="AJ105" s="56">
        <f t="shared" si="27"/>
        <v>23.6</v>
      </c>
      <c r="AK105" s="69"/>
      <c r="AL105" s="69"/>
      <c r="AM105" s="95" t="s">
        <v>75</v>
      </c>
      <c r="AN105" s="95" t="s">
        <v>75</v>
      </c>
      <c r="AO105" s="94"/>
      <c r="AP105" s="94"/>
      <c r="AQ105" s="95"/>
      <c r="AR105" s="94">
        <f t="shared" si="28"/>
        <v>0</v>
      </c>
      <c r="AS105" s="97">
        <f t="shared" si="33"/>
        <v>23.6</v>
      </c>
      <c r="AT105" s="2">
        <f t="shared" si="29"/>
        <v>23.6</v>
      </c>
      <c r="AU105" s="2">
        <f t="shared" si="30"/>
        <v>23.6</v>
      </c>
      <c r="AV105" s="2">
        <f t="shared" si="31"/>
        <v>0</v>
      </c>
    </row>
    <row r="106" s="2" customFormat="1" ht="46" spans="1:48">
      <c r="A106" s="29">
        <v>105</v>
      </c>
      <c r="B106" s="27"/>
      <c r="C106" s="26" t="s">
        <v>371</v>
      </c>
      <c r="D106" s="27" t="s">
        <v>372</v>
      </c>
      <c r="E106" s="46" t="s">
        <v>373</v>
      </c>
      <c r="F106" s="45">
        <f>'[1]2021年度园区有效投入-技术改造'!$I106</f>
        <v>1007.18</v>
      </c>
      <c r="G106" s="26" t="s">
        <v>62</v>
      </c>
      <c r="H106" s="27">
        <v>0.8</v>
      </c>
      <c r="I106" s="57">
        <f t="shared" si="18"/>
        <v>90.28</v>
      </c>
      <c r="J106" s="57">
        <f t="shared" si="19"/>
        <v>90.28</v>
      </c>
      <c r="K106" s="58">
        <v>41327.31</v>
      </c>
      <c r="L106" s="59">
        <f t="shared" si="20"/>
        <v>0.0243708095203874</v>
      </c>
      <c r="M106" s="57">
        <f t="shared" si="21"/>
        <v>90.03</v>
      </c>
      <c r="N106" s="56">
        <f t="shared" si="22"/>
        <v>90.03</v>
      </c>
      <c r="O106" s="26" t="s">
        <v>69</v>
      </c>
      <c r="P106" s="63" t="s">
        <v>70</v>
      </c>
      <c r="Q106" s="63" t="s">
        <v>70</v>
      </c>
      <c r="R106" s="56"/>
      <c r="S106" s="57">
        <f t="shared" si="23"/>
        <v>0.9016</v>
      </c>
      <c r="T106" s="56" t="str">
        <f t="shared" si="24"/>
        <v>是</v>
      </c>
      <c r="U106" s="69" t="s">
        <v>79</v>
      </c>
      <c r="V106" s="70">
        <v>0.8</v>
      </c>
      <c r="W106" s="69">
        <v>1</v>
      </c>
      <c r="X106" s="70">
        <f t="shared" si="25"/>
        <v>71.01</v>
      </c>
      <c r="Y106" s="77" t="e">
        <f>VLOOKUP(C106,#REF!,9,FALSE)</f>
        <v>#REF!</v>
      </c>
      <c r="Z106" s="77" t="e">
        <f>VLOOKUP($C106,#REF!,3,FALSE)</f>
        <v>#REF!</v>
      </c>
      <c r="AA106" s="78" t="e">
        <f>VLOOKUP($C106,#REF!,4,FALSE)*0.8</f>
        <v>#REF!</v>
      </c>
      <c r="AB106" s="78" t="e">
        <f>VLOOKUP($C106,#REF!,5,FALSE)</f>
        <v>#REF!</v>
      </c>
      <c r="AC106" s="86" t="e">
        <f>VLOOKUP($C106,#REF!,6,FALSE)</f>
        <v>#REF!</v>
      </c>
      <c r="AD106" s="17">
        <v>0.4556</v>
      </c>
      <c r="AE106" s="19" t="e">
        <f t="shared" si="32"/>
        <v>#REF!</v>
      </c>
      <c r="AF106" s="77" t="e">
        <f t="shared" si="26"/>
        <v>#REF!</v>
      </c>
      <c r="AG106" s="77"/>
      <c r="AH106" s="77"/>
      <c r="AI106" s="77"/>
      <c r="AJ106" s="56" t="e">
        <f t="shared" si="27"/>
        <v>#REF!</v>
      </c>
      <c r="AK106" s="69"/>
      <c r="AL106" s="69"/>
      <c r="AM106" s="95" t="s">
        <v>75</v>
      </c>
      <c r="AN106" s="95" t="s">
        <v>75</v>
      </c>
      <c r="AO106" s="94"/>
      <c r="AP106" s="94"/>
      <c r="AQ106" s="95"/>
      <c r="AR106" s="94">
        <f t="shared" si="28"/>
        <v>0</v>
      </c>
      <c r="AS106" s="97" t="e">
        <f t="shared" si="33"/>
        <v>#REF!</v>
      </c>
      <c r="AT106" s="2" t="e">
        <f t="shared" si="29"/>
        <v>#REF!</v>
      </c>
      <c r="AU106" s="2" t="e">
        <f t="shared" si="30"/>
        <v>#REF!</v>
      </c>
      <c r="AV106" s="2" t="e">
        <f t="shared" si="31"/>
        <v>#REF!</v>
      </c>
    </row>
    <row r="107" s="2" customFormat="1" ht="31" spans="1:48">
      <c r="A107" s="29">
        <v>106</v>
      </c>
      <c r="B107" s="27"/>
      <c r="C107" s="26" t="s">
        <v>374</v>
      </c>
      <c r="D107" s="27" t="s">
        <v>375</v>
      </c>
      <c r="E107" s="46" t="s">
        <v>376</v>
      </c>
      <c r="F107" s="45">
        <f>'[1]2021年度园区有效投入-技术改造'!$I107</f>
        <v>770.6</v>
      </c>
      <c r="G107" s="26" t="s">
        <v>62</v>
      </c>
      <c r="H107" s="27">
        <v>0.8</v>
      </c>
      <c r="I107" s="57">
        <f t="shared" si="18"/>
        <v>90.2</v>
      </c>
      <c r="J107" s="57">
        <f t="shared" si="19"/>
        <v>90.2</v>
      </c>
      <c r="K107" s="58">
        <v>9285.82</v>
      </c>
      <c r="L107" s="59">
        <f t="shared" si="20"/>
        <v>0.0829867475354896</v>
      </c>
      <c r="M107" s="57">
        <f t="shared" si="21"/>
        <v>90.12</v>
      </c>
      <c r="N107" s="56">
        <f t="shared" si="22"/>
        <v>90.12</v>
      </c>
      <c r="O107" s="26" t="s">
        <v>69</v>
      </c>
      <c r="P107" s="63" t="s">
        <v>70</v>
      </c>
      <c r="Q107" s="63" t="s">
        <v>70</v>
      </c>
      <c r="R107" s="56"/>
      <c r="S107" s="57">
        <f t="shared" si="23"/>
        <v>0.9016</v>
      </c>
      <c r="T107" s="56" t="str">
        <f t="shared" si="24"/>
        <v>是</v>
      </c>
      <c r="U107" s="69" t="s">
        <v>79</v>
      </c>
      <c r="V107" s="70">
        <v>0.8</v>
      </c>
      <c r="W107" s="69">
        <v>1</v>
      </c>
      <c r="X107" s="70">
        <f t="shared" si="25"/>
        <v>54.33</v>
      </c>
      <c r="Y107" s="77" t="e">
        <f>VLOOKUP(C107,#REF!,9,FALSE)</f>
        <v>#REF!</v>
      </c>
      <c r="Z107" s="77" t="e">
        <f>VLOOKUP($C107,#REF!,3,FALSE)</f>
        <v>#REF!</v>
      </c>
      <c r="AA107" s="78" t="e">
        <f>VLOOKUP($C107,#REF!,4,FALSE)*0.8</f>
        <v>#REF!</v>
      </c>
      <c r="AB107" s="78" t="e">
        <f>VLOOKUP($C107,#REF!,5,FALSE)</f>
        <v>#REF!</v>
      </c>
      <c r="AC107" s="86" t="e">
        <f>VLOOKUP($C107,#REF!,6,FALSE)</f>
        <v>#REF!</v>
      </c>
      <c r="AD107" s="17">
        <v>0.4556</v>
      </c>
      <c r="AE107" s="19" t="e">
        <f t="shared" si="32"/>
        <v>#REF!</v>
      </c>
      <c r="AF107" s="77" t="e">
        <f t="shared" si="26"/>
        <v>#REF!</v>
      </c>
      <c r="AG107" s="77"/>
      <c r="AH107" s="77"/>
      <c r="AI107" s="77"/>
      <c r="AJ107" s="56" t="e">
        <f t="shared" si="27"/>
        <v>#REF!</v>
      </c>
      <c r="AK107" s="69"/>
      <c r="AL107" s="69"/>
      <c r="AM107" s="95" t="s">
        <v>75</v>
      </c>
      <c r="AN107" s="95" t="s">
        <v>75</v>
      </c>
      <c r="AO107" s="94"/>
      <c r="AP107" s="94"/>
      <c r="AQ107" s="95"/>
      <c r="AR107" s="94">
        <f t="shared" si="28"/>
        <v>0</v>
      </c>
      <c r="AS107" s="97" t="e">
        <f t="shared" si="33"/>
        <v>#REF!</v>
      </c>
      <c r="AT107" s="2" t="e">
        <f t="shared" si="29"/>
        <v>#REF!</v>
      </c>
      <c r="AU107" s="2" t="e">
        <f t="shared" si="30"/>
        <v>#REF!</v>
      </c>
      <c r="AV107" s="2" t="e">
        <f t="shared" si="31"/>
        <v>#REF!</v>
      </c>
    </row>
    <row r="108" s="2" customFormat="1" ht="46" spans="1:48">
      <c r="A108" s="29">
        <v>107</v>
      </c>
      <c r="B108" s="27"/>
      <c r="C108" s="26" t="s">
        <v>377</v>
      </c>
      <c r="D108" s="27" t="s">
        <v>378</v>
      </c>
      <c r="E108" s="46" t="s">
        <v>379</v>
      </c>
      <c r="F108" s="45">
        <f>'[1]2021年度园区有效投入-技术改造'!$I108</f>
        <v>597.2</v>
      </c>
      <c r="G108" s="26" t="s">
        <v>86</v>
      </c>
      <c r="H108" s="27">
        <v>0.7</v>
      </c>
      <c r="I108" s="57">
        <f t="shared" si="18"/>
        <v>90.14</v>
      </c>
      <c r="J108" s="57">
        <f t="shared" si="19"/>
        <v>90.14</v>
      </c>
      <c r="K108" s="58">
        <v>6681.27</v>
      </c>
      <c r="L108" s="59">
        <f t="shared" si="20"/>
        <v>0.0893842039013541</v>
      </c>
      <c r="M108" s="57">
        <f t="shared" si="21"/>
        <v>90.13</v>
      </c>
      <c r="N108" s="56">
        <f t="shared" si="22"/>
        <v>90.13</v>
      </c>
      <c r="O108" s="26" t="s">
        <v>69</v>
      </c>
      <c r="P108" s="63" t="s">
        <v>70</v>
      </c>
      <c r="Q108" s="63" t="s">
        <v>70</v>
      </c>
      <c r="R108" s="56"/>
      <c r="S108" s="57">
        <f t="shared" si="23"/>
        <v>0.9014</v>
      </c>
      <c r="T108" s="56" t="str">
        <f t="shared" si="24"/>
        <v>是</v>
      </c>
      <c r="U108" s="69">
        <v>655</v>
      </c>
      <c r="V108" s="70">
        <v>1</v>
      </c>
      <c r="W108" s="69">
        <v>1</v>
      </c>
      <c r="X108" s="70">
        <f t="shared" si="25"/>
        <v>51.43</v>
      </c>
      <c r="Y108" s="77"/>
      <c r="Z108" s="77"/>
      <c r="AA108" s="77"/>
      <c r="AB108" s="77"/>
      <c r="AC108" s="77"/>
      <c r="AD108" s="17">
        <v>0.4556</v>
      </c>
      <c r="AE108" s="19">
        <f t="shared" si="32"/>
        <v>0</v>
      </c>
      <c r="AF108" s="77">
        <f t="shared" si="26"/>
        <v>0</v>
      </c>
      <c r="AG108" s="77"/>
      <c r="AH108" s="77"/>
      <c r="AI108" s="77"/>
      <c r="AJ108" s="56">
        <f t="shared" si="27"/>
        <v>51.43</v>
      </c>
      <c r="AK108" s="69"/>
      <c r="AL108" s="69"/>
      <c r="AM108" s="95" t="s">
        <v>75</v>
      </c>
      <c r="AN108" s="95" t="s">
        <v>75</v>
      </c>
      <c r="AO108" s="94"/>
      <c r="AP108" s="94"/>
      <c r="AQ108" s="95"/>
      <c r="AR108" s="94">
        <f t="shared" si="28"/>
        <v>0</v>
      </c>
      <c r="AS108" s="97">
        <f t="shared" si="33"/>
        <v>51.43</v>
      </c>
      <c r="AT108" s="2">
        <f t="shared" si="29"/>
        <v>51.43</v>
      </c>
      <c r="AU108" s="2">
        <f t="shared" si="30"/>
        <v>51.43</v>
      </c>
      <c r="AV108" s="2">
        <f t="shared" si="31"/>
        <v>0</v>
      </c>
    </row>
    <row r="109" s="2" customFormat="1" ht="46" spans="1:48">
      <c r="A109" s="29">
        <v>108</v>
      </c>
      <c r="B109" s="27"/>
      <c r="C109" s="26" t="s">
        <v>380</v>
      </c>
      <c r="D109" s="27" t="s">
        <v>381</v>
      </c>
      <c r="E109" s="46" t="s">
        <v>382</v>
      </c>
      <c r="F109" s="45">
        <f>'[1]2021年度园区有效投入-技术改造'!$I109</f>
        <v>1794.2</v>
      </c>
      <c r="G109" s="26" t="s">
        <v>86</v>
      </c>
      <c r="H109" s="27">
        <v>0.7</v>
      </c>
      <c r="I109" s="57">
        <f t="shared" si="18"/>
        <v>90.55</v>
      </c>
      <c r="J109" s="57">
        <f t="shared" si="19"/>
        <v>90.55</v>
      </c>
      <c r="K109" s="58">
        <v>709.69</v>
      </c>
      <c r="L109" s="59">
        <f t="shared" si="20"/>
        <v>2.52814609195564</v>
      </c>
      <c r="M109" s="57">
        <f t="shared" si="21"/>
        <v>93.75</v>
      </c>
      <c r="N109" s="56">
        <f t="shared" si="22"/>
        <v>93.75</v>
      </c>
      <c r="O109" s="26" t="s">
        <v>69</v>
      </c>
      <c r="P109" s="63" t="s">
        <v>70</v>
      </c>
      <c r="Q109" s="63" t="s">
        <v>70</v>
      </c>
      <c r="R109" s="56"/>
      <c r="S109" s="57">
        <f t="shared" si="23"/>
        <v>0.9215</v>
      </c>
      <c r="T109" s="56" t="str">
        <f t="shared" si="24"/>
        <v>是</v>
      </c>
      <c r="U109" s="69" t="s">
        <v>79</v>
      </c>
      <c r="V109" s="70">
        <v>0.8</v>
      </c>
      <c r="W109" s="69">
        <v>1</v>
      </c>
      <c r="X109" s="70">
        <f t="shared" si="25"/>
        <v>125.91</v>
      </c>
      <c r="Y109" s="77" t="e">
        <f>VLOOKUP(C109,#REF!,9,FALSE)</f>
        <v>#REF!</v>
      </c>
      <c r="Z109" s="77" t="e">
        <f>VLOOKUP($C109,#REF!,3,FALSE)</f>
        <v>#REF!</v>
      </c>
      <c r="AA109" s="78" t="e">
        <f>VLOOKUP($C109,#REF!,4,FALSE)*0.8</f>
        <v>#REF!</v>
      </c>
      <c r="AB109" s="78" t="e">
        <f>VLOOKUP($C109,#REF!,5,FALSE)</f>
        <v>#REF!</v>
      </c>
      <c r="AC109" s="86" t="e">
        <f>VLOOKUP($C109,#REF!,6,FALSE)</f>
        <v>#REF!</v>
      </c>
      <c r="AD109" s="17">
        <v>0.4556</v>
      </c>
      <c r="AE109" s="19" t="e">
        <f t="shared" si="32"/>
        <v>#REF!</v>
      </c>
      <c r="AF109" s="77" t="e">
        <f t="shared" si="26"/>
        <v>#REF!</v>
      </c>
      <c r="AG109" s="77"/>
      <c r="AH109" s="77"/>
      <c r="AI109" s="77"/>
      <c r="AJ109" s="56" t="e">
        <f t="shared" si="27"/>
        <v>#REF!</v>
      </c>
      <c r="AK109" s="69"/>
      <c r="AL109" s="69"/>
      <c r="AM109" s="95" t="s">
        <v>75</v>
      </c>
      <c r="AN109" s="95" t="s">
        <v>75</v>
      </c>
      <c r="AO109" s="94"/>
      <c r="AP109" s="94"/>
      <c r="AQ109" s="95"/>
      <c r="AR109" s="94">
        <f t="shared" si="28"/>
        <v>0</v>
      </c>
      <c r="AS109" s="97" t="e">
        <f t="shared" si="33"/>
        <v>#REF!</v>
      </c>
      <c r="AT109" s="2" t="e">
        <f t="shared" si="29"/>
        <v>#REF!</v>
      </c>
      <c r="AU109" s="2" t="e">
        <f t="shared" si="30"/>
        <v>#REF!</v>
      </c>
      <c r="AV109" s="2" t="e">
        <f t="shared" si="31"/>
        <v>#REF!</v>
      </c>
    </row>
    <row r="110" s="2" customFormat="1" ht="61" spans="1:48">
      <c r="A110" s="29">
        <v>109</v>
      </c>
      <c r="B110" s="27"/>
      <c r="C110" s="26" t="s">
        <v>383</v>
      </c>
      <c r="D110" s="27" t="s">
        <v>384</v>
      </c>
      <c r="E110" s="46" t="s">
        <v>385</v>
      </c>
      <c r="F110" s="45">
        <f>'[1]2021年度园区有效投入-技术改造'!$I110</f>
        <v>401.97</v>
      </c>
      <c r="G110" s="26" t="s">
        <v>62</v>
      </c>
      <c r="H110" s="27">
        <v>0.8</v>
      </c>
      <c r="I110" s="57">
        <f t="shared" si="18"/>
        <v>90.07</v>
      </c>
      <c r="J110" s="57">
        <f t="shared" si="19"/>
        <v>90.07</v>
      </c>
      <c r="K110" s="58">
        <v>3750</v>
      </c>
      <c r="L110" s="59">
        <f t="shared" si="20"/>
        <v>0.107192</v>
      </c>
      <c r="M110" s="57">
        <f t="shared" si="21"/>
        <v>90.16</v>
      </c>
      <c r="N110" s="56">
        <f t="shared" si="22"/>
        <v>90.16</v>
      </c>
      <c r="O110" s="26" t="s">
        <v>69</v>
      </c>
      <c r="P110" s="63" t="s">
        <v>70</v>
      </c>
      <c r="Q110" s="63" t="s">
        <v>70</v>
      </c>
      <c r="R110" s="56"/>
      <c r="S110" s="57">
        <f t="shared" si="23"/>
        <v>0.9012</v>
      </c>
      <c r="T110" s="56" t="str">
        <f t="shared" si="24"/>
        <v>否</v>
      </c>
      <c r="U110" s="69">
        <v>449</v>
      </c>
      <c r="V110" s="70">
        <v>1</v>
      </c>
      <c r="W110" s="69">
        <v>1</v>
      </c>
      <c r="X110" s="70">
        <f t="shared" si="25"/>
        <v>35.41</v>
      </c>
      <c r="Y110" s="77"/>
      <c r="Z110" s="77"/>
      <c r="AA110" s="77"/>
      <c r="AB110" s="77"/>
      <c r="AC110" s="77"/>
      <c r="AD110" s="17">
        <v>0.4556</v>
      </c>
      <c r="AE110" s="19">
        <f t="shared" si="32"/>
        <v>0</v>
      </c>
      <c r="AF110" s="77">
        <f t="shared" si="26"/>
        <v>0</v>
      </c>
      <c r="AG110" s="77"/>
      <c r="AH110" s="77"/>
      <c r="AI110" s="77"/>
      <c r="AJ110" s="56">
        <f t="shared" si="27"/>
        <v>35.41</v>
      </c>
      <c r="AK110" s="69"/>
      <c r="AL110" s="69"/>
      <c r="AM110" s="95" t="s">
        <v>75</v>
      </c>
      <c r="AN110" s="95" t="s">
        <v>75</v>
      </c>
      <c r="AO110" s="94"/>
      <c r="AP110" s="94"/>
      <c r="AQ110" s="95"/>
      <c r="AR110" s="94">
        <f t="shared" si="28"/>
        <v>0</v>
      </c>
      <c r="AS110" s="97">
        <f t="shared" si="33"/>
        <v>35.41</v>
      </c>
      <c r="AT110" s="2">
        <f t="shared" si="29"/>
        <v>35.41</v>
      </c>
      <c r="AU110" s="2">
        <f t="shared" si="30"/>
        <v>35.41</v>
      </c>
      <c r="AV110" s="2">
        <f t="shared" si="31"/>
        <v>0</v>
      </c>
    </row>
    <row r="111" s="2" customFormat="1" ht="46" spans="1:48">
      <c r="A111" s="29">
        <v>110</v>
      </c>
      <c r="B111" s="27"/>
      <c r="C111" s="26" t="s">
        <v>386</v>
      </c>
      <c r="D111" s="27" t="s">
        <v>387</v>
      </c>
      <c r="E111" s="46" t="s">
        <v>388</v>
      </c>
      <c r="F111" s="45">
        <f>'[1]2021年度园区有效投入-技术改造'!$I111</f>
        <v>617.01</v>
      </c>
      <c r="G111" s="26" t="s">
        <v>62</v>
      </c>
      <c r="H111" s="27">
        <v>0.8</v>
      </c>
      <c r="I111" s="57">
        <f t="shared" si="18"/>
        <v>90.14</v>
      </c>
      <c r="J111" s="57">
        <f t="shared" si="19"/>
        <v>90.14</v>
      </c>
      <c r="K111" s="58">
        <v>9765.03</v>
      </c>
      <c r="L111" s="59">
        <f t="shared" si="20"/>
        <v>0.0631856737767319</v>
      </c>
      <c r="M111" s="57">
        <f t="shared" si="21"/>
        <v>90.09</v>
      </c>
      <c r="N111" s="56">
        <f t="shared" si="22"/>
        <v>90.09</v>
      </c>
      <c r="O111" s="26" t="s">
        <v>69</v>
      </c>
      <c r="P111" s="63" t="s">
        <v>70</v>
      </c>
      <c r="Q111" s="63" t="s">
        <v>70</v>
      </c>
      <c r="R111" s="56"/>
      <c r="S111" s="57">
        <f t="shared" si="23"/>
        <v>0.9012</v>
      </c>
      <c r="T111" s="56" t="str">
        <f t="shared" si="24"/>
        <v>是</v>
      </c>
      <c r="U111" s="69">
        <v>2110</v>
      </c>
      <c r="V111" s="70">
        <v>1</v>
      </c>
      <c r="W111" s="69">
        <v>1</v>
      </c>
      <c r="X111" s="70">
        <f t="shared" si="25"/>
        <v>54.36</v>
      </c>
      <c r="Y111" s="77"/>
      <c r="Z111" s="77"/>
      <c r="AA111" s="77"/>
      <c r="AB111" s="77"/>
      <c r="AC111" s="77"/>
      <c r="AD111" s="17">
        <v>0.4556</v>
      </c>
      <c r="AE111" s="19">
        <f t="shared" si="32"/>
        <v>0</v>
      </c>
      <c r="AF111" s="77">
        <f t="shared" si="26"/>
        <v>0</v>
      </c>
      <c r="AG111" s="77"/>
      <c r="AH111" s="77"/>
      <c r="AI111" s="77"/>
      <c r="AJ111" s="56">
        <f t="shared" si="27"/>
        <v>54.36</v>
      </c>
      <c r="AK111" s="69"/>
      <c r="AL111" s="69"/>
      <c r="AM111" s="95" t="s">
        <v>75</v>
      </c>
      <c r="AN111" s="95" t="s">
        <v>75</v>
      </c>
      <c r="AO111" s="94"/>
      <c r="AP111" s="94"/>
      <c r="AQ111" s="95"/>
      <c r="AR111" s="94">
        <f t="shared" si="28"/>
        <v>0</v>
      </c>
      <c r="AS111" s="97">
        <f t="shared" si="33"/>
        <v>54.36</v>
      </c>
      <c r="AT111" s="2">
        <f t="shared" si="29"/>
        <v>54.36</v>
      </c>
      <c r="AU111" s="2">
        <f t="shared" si="30"/>
        <v>54.36</v>
      </c>
      <c r="AV111" s="2">
        <f t="shared" si="31"/>
        <v>0</v>
      </c>
    </row>
    <row r="112" s="2" customFormat="1" ht="31" spans="1:48">
      <c r="A112" s="29">
        <v>111</v>
      </c>
      <c r="B112" s="27"/>
      <c r="C112" s="26" t="s">
        <v>389</v>
      </c>
      <c r="D112" s="27" t="s">
        <v>390</v>
      </c>
      <c r="E112" s="46" t="s">
        <v>391</v>
      </c>
      <c r="F112" s="45">
        <f>'[1]2021年度园区有效投入-技术改造'!$I112</f>
        <v>1611.72</v>
      </c>
      <c r="G112" s="26" t="s">
        <v>62</v>
      </c>
      <c r="H112" s="27">
        <v>0.8</v>
      </c>
      <c r="I112" s="57">
        <f t="shared" si="18"/>
        <v>90.49</v>
      </c>
      <c r="J112" s="57">
        <f t="shared" si="19"/>
        <v>90.49</v>
      </c>
      <c r="K112" s="58">
        <v>1672.2</v>
      </c>
      <c r="L112" s="59">
        <f t="shared" si="20"/>
        <v>0.963832077502691</v>
      </c>
      <c r="M112" s="57">
        <f t="shared" si="21"/>
        <v>91.43</v>
      </c>
      <c r="N112" s="56">
        <f t="shared" si="22"/>
        <v>91.43</v>
      </c>
      <c r="O112" s="26" t="s">
        <v>69</v>
      </c>
      <c r="P112" s="63" t="s">
        <v>70</v>
      </c>
      <c r="Q112" s="63" t="s">
        <v>70</v>
      </c>
      <c r="R112" s="56"/>
      <c r="S112" s="57">
        <f t="shared" si="23"/>
        <v>0.9096</v>
      </c>
      <c r="T112" s="56" t="str">
        <f t="shared" si="24"/>
        <v>是</v>
      </c>
      <c r="U112" s="69">
        <v>1600</v>
      </c>
      <c r="V112" s="70">
        <v>1</v>
      </c>
      <c r="W112" s="69">
        <v>1</v>
      </c>
      <c r="X112" s="70">
        <f t="shared" si="25"/>
        <v>143.07</v>
      </c>
      <c r="Y112" s="77"/>
      <c r="Z112" s="77"/>
      <c r="AA112" s="77"/>
      <c r="AB112" s="77"/>
      <c r="AC112" s="77"/>
      <c r="AD112" s="17">
        <v>0.4556</v>
      </c>
      <c r="AE112" s="19">
        <f t="shared" si="32"/>
        <v>0</v>
      </c>
      <c r="AF112" s="77">
        <f t="shared" si="26"/>
        <v>0</v>
      </c>
      <c r="AG112" s="77"/>
      <c r="AH112" s="77"/>
      <c r="AI112" s="77"/>
      <c r="AJ112" s="56">
        <f t="shared" si="27"/>
        <v>143.07</v>
      </c>
      <c r="AK112" s="69"/>
      <c r="AL112" s="69"/>
      <c r="AM112" s="95" t="s">
        <v>75</v>
      </c>
      <c r="AN112" s="95" t="s">
        <v>75</v>
      </c>
      <c r="AO112" s="94"/>
      <c r="AP112" s="94"/>
      <c r="AQ112" s="95"/>
      <c r="AR112" s="94">
        <f t="shared" si="28"/>
        <v>0</v>
      </c>
      <c r="AS112" s="97">
        <f t="shared" si="33"/>
        <v>143.07</v>
      </c>
      <c r="AT112" s="2">
        <f t="shared" si="29"/>
        <v>143.07</v>
      </c>
      <c r="AU112" s="2">
        <f t="shared" si="30"/>
        <v>143.07</v>
      </c>
      <c r="AV112" s="2">
        <f t="shared" si="31"/>
        <v>0</v>
      </c>
    </row>
    <row r="113" s="2" customFormat="1" ht="46" spans="1:48">
      <c r="A113" s="29">
        <v>112</v>
      </c>
      <c r="B113" s="27"/>
      <c r="C113" s="26" t="s">
        <v>392</v>
      </c>
      <c r="D113" s="27" t="s">
        <v>393</v>
      </c>
      <c r="E113" s="46" t="s">
        <v>394</v>
      </c>
      <c r="F113" s="45">
        <f>'[1]2021年度园区有效投入-技术改造'!$I113</f>
        <v>831.82</v>
      </c>
      <c r="G113" s="26" t="s">
        <v>62</v>
      </c>
      <c r="H113" s="27">
        <v>0.8</v>
      </c>
      <c r="I113" s="57">
        <f t="shared" si="18"/>
        <v>90.22</v>
      </c>
      <c r="J113" s="57">
        <f t="shared" si="19"/>
        <v>90.22</v>
      </c>
      <c r="K113" s="58">
        <v>21360</v>
      </c>
      <c r="L113" s="59">
        <f t="shared" si="20"/>
        <v>0.0389428838951311</v>
      </c>
      <c r="M113" s="57">
        <f t="shared" si="21"/>
        <v>90.06</v>
      </c>
      <c r="N113" s="56">
        <f t="shared" si="22"/>
        <v>90.06</v>
      </c>
      <c r="O113" s="26" t="s">
        <v>69</v>
      </c>
      <c r="P113" s="63" t="s">
        <v>70</v>
      </c>
      <c r="Q113" s="63" t="s">
        <v>70</v>
      </c>
      <c r="R113" s="56"/>
      <c r="S113" s="57">
        <f t="shared" si="23"/>
        <v>0.9014</v>
      </c>
      <c r="T113" s="56" t="str">
        <f t="shared" si="24"/>
        <v>是</v>
      </c>
      <c r="U113" s="69" t="s">
        <v>79</v>
      </c>
      <c r="V113" s="70">
        <v>0.8</v>
      </c>
      <c r="W113" s="69">
        <v>1</v>
      </c>
      <c r="X113" s="70">
        <f t="shared" si="25"/>
        <v>58.63</v>
      </c>
      <c r="Y113" s="77" t="e">
        <f>VLOOKUP(C113,#REF!,9,FALSE)</f>
        <v>#REF!</v>
      </c>
      <c r="Z113" s="77" t="e">
        <f>VLOOKUP($C113,#REF!,3,FALSE)</f>
        <v>#REF!</v>
      </c>
      <c r="AA113" s="78" t="e">
        <f>VLOOKUP($C113,#REF!,4,FALSE)*0.8</f>
        <v>#REF!</v>
      </c>
      <c r="AB113" s="78" t="e">
        <f>VLOOKUP($C113,#REF!,5,FALSE)</f>
        <v>#REF!</v>
      </c>
      <c r="AC113" s="86" t="e">
        <f>VLOOKUP($C113,#REF!,6,FALSE)</f>
        <v>#REF!</v>
      </c>
      <c r="AD113" s="17">
        <v>0.4556</v>
      </c>
      <c r="AE113" s="19" t="e">
        <f t="shared" si="32"/>
        <v>#REF!</v>
      </c>
      <c r="AF113" s="77" t="e">
        <f t="shared" si="26"/>
        <v>#REF!</v>
      </c>
      <c r="AG113" s="77"/>
      <c r="AH113" s="77"/>
      <c r="AI113" s="77"/>
      <c r="AJ113" s="56" t="e">
        <f t="shared" si="27"/>
        <v>#REF!</v>
      </c>
      <c r="AK113" s="69"/>
      <c r="AL113" s="69"/>
      <c r="AM113" s="95" t="s">
        <v>75</v>
      </c>
      <c r="AN113" s="95" t="s">
        <v>75</v>
      </c>
      <c r="AO113" s="94"/>
      <c r="AP113" s="94"/>
      <c r="AQ113" s="95"/>
      <c r="AR113" s="94">
        <f t="shared" si="28"/>
        <v>0</v>
      </c>
      <c r="AS113" s="97" t="e">
        <f t="shared" si="33"/>
        <v>#REF!</v>
      </c>
      <c r="AT113" s="2" t="e">
        <f t="shared" si="29"/>
        <v>#REF!</v>
      </c>
      <c r="AU113" s="2" t="e">
        <f t="shared" si="30"/>
        <v>#REF!</v>
      </c>
      <c r="AV113" s="2" t="e">
        <f t="shared" si="31"/>
        <v>#REF!</v>
      </c>
    </row>
    <row r="114" s="2" customFormat="1" ht="61" spans="1:48">
      <c r="A114" s="29">
        <v>113</v>
      </c>
      <c r="B114" s="27"/>
      <c r="C114" s="26" t="s">
        <v>395</v>
      </c>
      <c r="D114" s="27" t="s">
        <v>396</v>
      </c>
      <c r="E114" s="46" t="s">
        <v>397</v>
      </c>
      <c r="F114" s="45">
        <f>'[1]2021年度园区有效投入-技术改造'!$I114</f>
        <v>3553.52</v>
      </c>
      <c r="G114" s="26" t="s">
        <v>62</v>
      </c>
      <c r="H114" s="27">
        <v>0.8</v>
      </c>
      <c r="I114" s="57">
        <f t="shared" si="18"/>
        <v>91.16</v>
      </c>
      <c r="J114" s="57">
        <f t="shared" si="19"/>
        <v>91.16</v>
      </c>
      <c r="K114" s="58">
        <v>72564.39</v>
      </c>
      <c r="L114" s="59">
        <f t="shared" si="20"/>
        <v>0.0489705763391658</v>
      </c>
      <c r="M114" s="57">
        <f t="shared" si="21"/>
        <v>90.07</v>
      </c>
      <c r="N114" s="56">
        <f t="shared" si="22"/>
        <v>90.07</v>
      </c>
      <c r="O114" s="26" t="s">
        <v>69</v>
      </c>
      <c r="P114" s="63" t="s">
        <v>70</v>
      </c>
      <c r="Q114" s="63" t="s">
        <v>70</v>
      </c>
      <c r="R114" s="56"/>
      <c r="S114" s="57">
        <f t="shared" si="23"/>
        <v>0.9062</v>
      </c>
      <c r="T114" s="56" t="str">
        <f t="shared" si="24"/>
        <v>是</v>
      </c>
      <c r="U114" s="69">
        <v>5277</v>
      </c>
      <c r="V114" s="70">
        <v>1</v>
      </c>
      <c r="W114" s="69">
        <v>1</v>
      </c>
      <c r="X114" s="70">
        <f t="shared" si="25"/>
        <v>314.47</v>
      </c>
      <c r="Y114" s="77"/>
      <c r="Z114" s="77"/>
      <c r="AA114" s="77"/>
      <c r="AB114" s="77"/>
      <c r="AC114" s="77"/>
      <c r="AD114" s="17">
        <v>0.4556</v>
      </c>
      <c r="AE114" s="19">
        <f t="shared" si="32"/>
        <v>0</v>
      </c>
      <c r="AF114" s="77">
        <f t="shared" si="26"/>
        <v>0</v>
      </c>
      <c r="AG114" s="77"/>
      <c r="AH114" s="77"/>
      <c r="AI114" s="77"/>
      <c r="AJ114" s="56">
        <f t="shared" si="27"/>
        <v>314.47</v>
      </c>
      <c r="AK114" s="69"/>
      <c r="AL114" s="69"/>
      <c r="AM114" s="95">
        <v>161</v>
      </c>
      <c r="AN114" s="95">
        <v>18</v>
      </c>
      <c r="AO114" s="94"/>
      <c r="AP114" s="94"/>
      <c r="AQ114" s="95"/>
      <c r="AR114" s="94">
        <f t="shared" si="28"/>
        <v>179</v>
      </c>
      <c r="AS114" s="97">
        <f t="shared" si="33"/>
        <v>135.47</v>
      </c>
      <c r="AT114" s="2">
        <f t="shared" si="29"/>
        <v>314.47</v>
      </c>
      <c r="AU114" s="2">
        <f t="shared" si="30"/>
        <v>135.47</v>
      </c>
      <c r="AV114" s="2">
        <f t="shared" si="31"/>
        <v>0</v>
      </c>
    </row>
    <row r="115" s="2" customFormat="1" ht="46" spans="1:48">
      <c r="A115" s="29">
        <v>114</v>
      </c>
      <c r="B115" s="27"/>
      <c r="C115" s="26" t="s">
        <v>398</v>
      </c>
      <c r="D115" s="27" t="s">
        <v>399</v>
      </c>
      <c r="E115" s="46" t="s">
        <v>400</v>
      </c>
      <c r="F115" s="45">
        <f>'[1]2021年度园区有效投入-技术改造'!$I115</f>
        <v>426.31</v>
      </c>
      <c r="G115" s="26" t="s">
        <v>86</v>
      </c>
      <c r="H115" s="27">
        <v>0.7</v>
      </c>
      <c r="I115" s="57">
        <f t="shared" si="18"/>
        <v>90.08</v>
      </c>
      <c r="J115" s="57">
        <f t="shared" si="19"/>
        <v>90.08</v>
      </c>
      <c r="K115" s="58">
        <v>5933.75</v>
      </c>
      <c r="L115" s="59">
        <f t="shared" si="20"/>
        <v>0.0718449547082368</v>
      </c>
      <c r="M115" s="57">
        <f t="shared" si="21"/>
        <v>90.1</v>
      </c>
      <c r="N115" s="56">
        <f t="shared" si="22"/>
        <v>90.1</v>
      </c>
      <c r="O115" s="26" t="s">
        <v>69</v>
      </c>
      <c r="P115" s="63" t="s">
        <v>70</v>
      </c>
      <c r="Q115" s="63" t="s">
        <v>70</v>
      </c>
      <c r="R115" s="56"/>
      <c r="S115" s="57">
        <f t="shared" si="23"/>
        <v>0.9009</v>
      </c>
      <c r="T115" s="56" t="str">
        <f t="shared" si="24"/>
        <v>否</v>
      </c>
      <c r="U115" s="69">
        <v>994</v>
      </c>
      <c r="V115" s="70">
        <v>1</v>
      </c>
      <c r="W115" s="69">
        <v>1</v>
      </c>
      <c r="X115" s="70">
        <f t="shared" si="25"/>
        <v>36.69</v>
      </c>
      <c r="Y115" s="77"/>
      <c r="Z115" s="77"/>
      <c r="AA115" s="77"/>
      <c r="AB115" s="77"/>
      <c r="AC115" s="77"/>
      <c r="AD115" s="17">
        <v>0.4556</v>
      </c>
      <c r="AE115" s="19">
        <f t="shared" si="32"/>
        <v>0</v>
      </c>
      <c r="AF115" s="77">
        <f t="shared" si="26"/>
        <v>0</v>
      </c>
      <c r="AG115" s="77"/>
      <c r="AH115" s="77"/>
      <c r="AI115" s="77"/>
      <c r="AJ115" s="56">
        <f t="shared" si="27"/>
        <v>36.69</v>
      </c>
      <c r="AK115" s="69"/>
      <c r="AL115" s="69"/>
      <c r="AM115" s="95" t="s">
        <v>75</v>
      </c>
      <c r="AN115" s="95" t="s">
        <v>75</v>
      </c>
      <c r="AO115" s="94"/>
      <c r="AP115" s="94"/>
      <c r="AQ115" s="95"/>
      <c r="AR115" s="94">
        <f t="shared" si="28"/>
        <v>0</v>
      </c>
      <c r="AS115" s="97">
        <f t="shared" si="33"/>
        <v>36.69</v>
      </c>
      <c r="AT115" s="2">
        <f t="shared" si="29"/>
        <v>36.69</v>
      </c>
      <c r="AU115" s="2">
        <f t="shared" si="30"/>
        <v>36.69</v>
      </c>
      <c r="AV115" s="2">
        <f t="shared" si="31"/>
        <v>0</v>
      </c>
    </row>
    <row r="116" s="2" customFormat="1" ht="31" spans="1:48">
      <c r="A116" s="29">
        <v>115</v>
      </c>
      <c r="B116" s="27"/>
      <c r="C116" s="26" t="s">
        <v>401</v>
      </c>
      <c r="D116" s="27" t="s">
        <v>402</v>
      </c>
      <c r="E116" s="46" t="s">
        <v>403</v>
      </c>
      <c r="F116" s="45">
        <f>'[1]2021年度园区有效投入-技术改造'!$I116</f>
        <v>1126.65</v>
      </c>
      <c r="G116" s="26" t="s">
        <v>62</v>
      </c>
      <c r="H116" s="27">
        <v>0.8</v>
      </c>
      <c r="I116" s="57">
        <f t="shared" si="18"/>
        <v>90.32</v>
      </c>
      <c r="J116" s="57">
        <f t="shared" si="19"/>
        <v>90.32</v>
      </c>
      <c r="K116" s="58">
        <v>26006.54</v>
      </c>
      <c r="L116" s="59">
        <f t="shared" si="20"/>
        <v>0.0433217952099741</v>
      </c>
      <c r="M116" s="57">
        <f t="shared" si="21"/>
        <v>90.06</v>
      </c>
      <c r="N116" s="56">
        <f t="shared" si="22"/>
        <v>90.06</v>
      </c>
      <c r="O116" s="26" t="s">
        <v>69</v>
      </c>
      <c r="P116" s="63" t="s">
        <v>70</v>
      </c>
      <c r="Q116" s="63" t="s">
        <v>70</v>
      </c>
      <c r="R116" s="56"/>
      <c r="S116" s="57">
        <f t="shared" si="23"/>
        <v>0.9019</v>
      </c>
      <c r="T116" s="56" t="str">
        <f t="shared" si="24"/>
        <v>是</v>
      </c>
      <c r="U116" s="69" t="s">
        <v>79</v>
      </c>
      <c r="V116" s="70">
        <v>0.8</v>
      </c>
      <c r="W116" s="69">
        <v>1</v>
      </c>
      <c r="X116" s="70">
        <f t="shared" si="25"/>
        <v>79.45</v>
      </c>
      <c r="Y116" s="77"/>
      <c r="Z116" s="77"/>
      <c r="AA116" s="77"/>
      <c r="AB116" s="77"/>
      <c r="AC116" s="77"/>
      <c r="AD116" s="17">
        <v>0.4556</v>
      </c>
      <c r="AE116" s="19">
        <f t="shared" si="32"/>
        <v>0</v>
      </c>
      <c r="AF116" s="77">
        <f t="shared" si="26"/>
        <v>0</v>
      </c>
      <c r="AG116" s="77"/>
      <c r="AH116" s="77"/>
      <c r="AI116" s="77"/>
      <c r="AJ116" s="56">
        <f t="shared" si="27"/>
        <v>79.45</v>
      </c>
      <c r="AK116" s="69"/>
      <c r="AL116" s="69"/>
      <c r="AM116" s="95" t="s">
        <v>75</v>
      </c>
      <c r="AN116" s="95" t="s">
        <v>75</v>
      </c>
      <c r="AO116" s="94"/>
      <c r="AP116" s="94"/>
      <c r="AQ116" s="95"/>
      <c r="AR116" s="94">
        <f t="shared" si="28"/>
        <v>0</v>
      </c>
      <c r="AS116" s="97">
        <f t="shared" si="33"/>
        <v>79.45</v>
      </c>
      <c r="AT116" s="2">
        <f t="shared" si="29"/>
        <v>79.45</v>
      </c>
      <c r="AU116" s="2">
        <f t="shared" si="30"/>
        <v>79.45</v>
      </c>
      <c r="AV116" s="2">
        <f t="shared" si="31"/>
        <v>0</v>
      </c>
    </row>
    <row r="117" s="2" customFormat="1" ht="46" spans="1:48">
      <c r="A117" s="29">
        <v>116</v>
      </c>
      <c r="B117" s="27"/>
      <c r="C117" s="26" t="s">
        <v>404</v>
      </c>
      <c r="D117" s="27" t="s">
        <v>405</v>
      </c>
      <c r="E117" s="46" t="s">
        <v>406</v>
      </c>
      <c r="F117" s="45">
        <f>'[1]2021年度园区有效投入-技术改造'!$I117</f>
        <v>1712.19</v>
      </c>
      <c r="G117" s="26" t="s">
        <v>62</v>
      </c>
      <c r="H117" s="27">
        <v>0.8</v>
      </c>
      <c r="I117" s="57">
        <f t="shared" si="18"/>
        <v>90.52</v>
      </c>
      <c r="J117" s="57">
        <f t="shared" si="19"/>
        <v>90.52</v>
      </c>
      <c r="K117" s="58">
        <v>130396.32</v>
      </c>
      <c r="L117" s="59">
        <f t="shared" si="20"/>
        <v>0.0131306619696016</v>
      </c>
      <c r="M117" s="57">
        <f t="shared" si="21"/>
        <v>90.02</v>
      </c>
      <c r="N117" s="56">
        <f t="shared" si="22"/>
        <v>90.02</v>
      </c>
      <c r="O117" s="26" t="s">
        <v>69</v>
      </c>
      <c r="P117" s="63" t="s">
        <v>70</v>
      </c>
      <c r="Q117" s="63" t="s">
        <v>70</v>
      </c>
      <c r="R117" s="56"/>
      <c r="S117" s="57">
        <f t="shared" si="23"/>
        <v>0.9027</v>
      </c>
      <c r="T117" s="56" t="str">
        <f t="shared" si="24"/>
        <v>是</v>
      </c>
      <c r="U117" s="69">
        <v>4716</v>
      </c>
      <c r="V117" s="70">
        <v>1</v>
      </c>
      <c r="W117" s="69">
        <v>1</v>
      </c>
      <c r="X117" s="70">
        <f t="shared" si="25"/>
        <v>151.04</v>
      </c>
      <c r="Y117" s="77" t="e">
        <f>VLOOKUP(C117,#REF!,9,FALSE)</f>
        <v>#REF!</v>
      </c>
      <c r="Z117" s="77" t="e">
        <f>VLOOKUP($C117,#REF!,3,FALSE)</f>
        <v>#REF!</v>
      </c>
      <c r="AA117" s="78" t="e">
        <f>VLOOKUP($C117,#REF!,4,FALSE)*0.8</f>
        <v>#REF!</v>
      </c>
      <c r="AB117" s="78" t="e">
        <f>VLOOKUP($C117,#REF!,5,FALSE)</f>
        <v>#REF!</v>
      </c>
      <c r="AC117" s="86" t="e">
        <f>VLOOKUP($C117,#REF!,6,FALSE)</f>
        <v>#REF!</v>
      </c>
      <c r="AD117" s="17">
        <v>0.4556</v>
      </c>
      <c r="AE117" s="19" t="e">
        <f t="shared" si="32"/>
        <v>#REF!</v>
      </c>
      <c r="AF117" s="77" t="e">
        <f t="shared" si="26"/>
        <v>#REF!</v>
      </c>
      <c r="AG117" s="77"/>
      <c r="AH117" s="77"/>
      <c r="AI117" s="77"/>
      <c r="AJ117" s="56" t="e">
        <f t="shared" si="27"/>
        <v>#REF!</v>
      </c>
      <c r="AK117" s="69"/>
      <c r="AL117" s="69"/>
      <c r="AM117" s="95" t="s">
        <v>75</v>
      </c>
      <c r="AN117" s="95" t="s">
        <v>75</v>
      </c>
      <c r="AO117" s="94"/>
      <c r="AP117" s="94"/>
      <c r="AQ117" s="95"/>
      <c r="AR117" s="94">
        <f t="shared" si="28"/>
        <v>0</v>
      </c>
      <c r="AS117" s="97" t="e">
        <f t="shared" si="33"/>
        <v>#REF!</v>
      </c>
      <c r="AT117" s="2" t="e">
        <f t="shared" si="29"/>
        <v>#REF!</v>
      </c>
      <c r="AU117" s="2" t="e">
        <f t="shared" si="30"/>
        <v>#REF!</v>
      </c>
      <c r="AV117" s="2" t="e">
        <f t="shared" si="31"/>
        <v>#REF!</v>
      </c>
    </row>
    <row r="118" s="2" customFormat="1" ht="46" spans="1:48">
      <c r="A118" s="29">
        <v>117</v>
      </c>
      <c r="B118" s="27"/>
      <c r="C118" s="26" t="s">
        <v>407</v>
      </c>
      <c r="D118" s="27" t="s">
        <v>408</v>
      </c>
      <c r="E118" s="46" t="s">
        <v>409</v>
      </c>
      <c r="F118" s="45">
        <f>'[1]2021年度园区有效投入-技术改造'!$I118</f>
        <v>2077.71</v>
      </c>
      <c r="G118" s="26" t="s">
        <v>90</v>
      </c>
      <c r="H118" s="27">
        <v>0.6</v>
      </c>
      <c r="I118" s="57">
        <f t="shared" si="18"/>
        <v>90.65</v>
      </c>
      <c r="J118" s="57">
        <f t="shared" si="19"/>
        <v>90.65</v>
      </c>
      <c r="K118" s="58">
        <v>136.21</v>
      </c>
      <c r="L118" s="59">
        <f t="shared" si="20"/>
        <v>1</v>
      </c>
      <c r="M118" s="57">
        <f t="shared" si="21"/>
        <v>91.48</v>
      </c>
      <c r="N118" s="56">
        <f t="shared" si="22"/>
        <v>91.48</v>
      </c>
      <c r="O118" s="26" t="s">
        <v>69</v>
      </c>
      <c r="P118" s="63" t="s">
        <v>70</v>
      </c>
      <c r="Q118" s="63" t="s">
        <v>70</v>
      </c>
      <c r="R118" s="56"/>
      <c r="S118" s="57">
        <f t="shared" si="23"/>
        <v>0.9107</v>
      </c>
      <c r="T118" s="56" t="str">
        <f t="shared" si="24"/>
        <v>是</v>
      </c>
      <c r="U118" s="69">
        <v>6403</v>
      </c>
      <c r="V118" s="70">
        <v>1</v>
      </c>
      <c r="W118" s="69">
        <v>1</v>
      </c>
      <c r="X118" s="70">
        <f t="shared" si="25"/>
        <v>176.31</v>
      </c>
      <c r="Y118" s="77"/>
      <c r="Z118" s="77"/>
      <c r="AA118" s="77"/>
      <c r="AB118" s="77"/>
      <c r="AC118" s="77"/>
      <c r="AD118" s="17">
        <v>0.4556</v>
      </c>
      <c r="AE118" s="19">
        <f t="shared" si="32"/>
        <v>0</v>
      </c>
      <c r="AF118" s="77">
        <f t="shared" si="26"/>
        <v>0</v>
      </c>
      <c r="AG118" s="77"/>
      <c r="AH118" s="77"/>
      <c r="AI118" s="77"/>
      <c r="AJ118" s="56">
        <f t="shared" si="27"/>
        <v>176.31</v>
      </c>
      <c r="AK118" s="69"/>
      <c r="AL118" s="69"/>
      <c r="AM118" s="95" t="s">
        <v>75</v>
      </c>
      <c r="AN118" s="95" t="s">
        <v>75</v>
      </c>
      <c r="AO118" s="94"/>
      <c r="AP118" s="94"/>
      <c r="AQ118" s="95"/>
      <c r="AR118" s="94">
        <f t="shared" si="28"/>
        <v>0</v>
      </c>
      <c r="AS118" s="97">
        <f t="shared" si="33"/>
        <v>176.31</v>
      </c>
      <c r="AT118" s="2">
        <f t="shared" si="29"/>
        <v>176.31</v>
      </c>
      <c r="AU118" s="2">
        <f t="shared" si="30"/>
        <v>176.31</v>
      </c>
      <c r="AV118" s="2">
        <f t="shared" si="31"/>
        <v>0</v>
      </c>
    </row>
    <row r="119" s="2" customFormat="1" ht="46" spans="1:48">
      <c r="A119" s="29">
        <v>118</v>
      </c>
      <c r="B119" s="27"/>
      <c r="C119" s="26" t="s">
        <v>410</v>
      </c>
      <c r="D119" s="27" t="s">
        <v>411</v>
      </c>
      <c r="E119" s="46" t="s">
        <v>412</v>
      </c>
      <c r="F119" s="45">
        <f>'[1]2021年度园区有效投入-技术改造'!$I119</f>
        <v>1167.07</v>
      </c>
      <c r="G119" s="26" t="s">
        <v>62</v>
      </c>
      <c r="H119" s="27">
        <v>0.8</v>
      </c>
      <c r="I119" s="57">
        <f t="shared" si="18"/>
        <v>90.33</v>
      </c>
      <c r="J119" s="57">
        <f t="shared" si="19"/>
        <v>90.33</v>
      </c>
      <c r="K119" s="58">
        <v>34769.35</v>
      </c>
      <c r="L119" s="59">
        <f t="shared" si="20"/>
        <v>0.0335660574615286</v>
      </c>
      <c r="M119" s="57">
        <f t="shared" si="21"/>
        <v>90.05</v>
      </c>
      <c r="N119" s="56">
        <f t="shared" si="22"/>
        <v>90.05</v>
      </c>
      <c r="O119" s="26" t="s">
        <v>69</v>
      </c>
      <c r="P119" s="63" t="s">
        <v>70</v>
      </c>
      <c r="Q119" s="63" t="s">
        <v>70</v>
      </c>
      <c r="R119" s="56"/>
      <c r="S119" s="57">
        <f t="shared" si="23"/>
        <v>0.9019</v>
      </c>
      <c r="T119" s="56" t="str">
        <f t="shared" si="24"/>
        <v>是</v>
      </c>
      <c r="U119" s="69" t="s">
        <v>79</v>
      </c>
      <c r="V119" s="70">
        <v>0.8</v>
      </c>
      <c r="W119" s="69">
        <v>1</v>
      </c>
      <c r="X119" s="70">
        <f t="shared" si="25"/>
        <v>82.3</v>
      </c>
      <c r="Y119" s="77"/>
      <c r="Z119" s="77"/>
      <c r="AA119" s="77"/>
      <c r="AB119" s="77"/>
      <c r="AC119" s="77"/>
      <c r="AD119" s="17">
        <v>0.4556</v>
      </c>
      <c r="AE119" s="19">
        <f t="shared" si="32"/>
        <v>0</v>
      </c>
      <c r="AF119" s="77">
        <f t="shared" si="26"/>
        <v>0</v>
      </c>
      <c r="AG119" s="77"/>
      <c r="AH119" s="77"/>
      <c r="AI119" s="77"/>
      <c r="AJ119" s="56">
        <f t="shared" si="27"/>
        <v>82.3</v>
      </c>
      <c r="AK119" s="69"/>
      <c r="AL119" s="69"/>
      <c r="AM119" s="95" t="s">
        <v>75</v>
      </c>
      <c r="AN119" s="95" t="s">
        <v>75</v>
      </c>
      <c r="AO119" s="94"/>
      <c r="AP119" s="94"/>
      <c r="AQ119" s="95"/>
      <c r="AR119" s="94">
        <f t="shared" si="28"/>
        <v>0</v>
      </c>
      <c r="AS119" s="97">
        <f t="shared" si="33"/>
        <v>82.3</v>
      </c>
      <c r="AT119" s="2">
        <f t="shared" si="29"/>
        <v>82.3</v>
      </c>
      <c r="AU119" s="2">
        <f t="shared" si="30"/>
        <v>82.3</v>
      </c>
      <c r="AV119" s="2">
        <f t="shared" si="31"/>
        <v>0</v>
      </c>
    </row>
    <row r="120" s="2" customFormat="1" ht="31" spans="1:48">
      <c r="A120" s="29">
        <v>119</v>
      </c>
      <c r="B120" s="27"/>
      <c r="C120" s="26" t="s">
        <v>413</v>
      </c>
      <c r="D120" s="27" t="s">
        <v>414</v>
      </c>
      <c r="E120" s="46" t="s">
        <v>415</v>
      </c>
      <c r="F120" s="45">
        <f>'[1]2021年度园区有效投入-技术改造'!$I120</f>
        <v>22596.16</v>
      </c>
      <c r="G120" s="26" t="s">
        <v>62</v>
      </c>
      <c r="H120" s="27">
        <v>0.8</v>
      </c>
      <c r="I120" s="57">
        <f t="shared" si="18"/>
        <v>97.76</v>
      </c>
      <c r="J120" s="57">
        <f t="shared" si="19"/>
        <v>97.76</v>
      </c>
      <c r="K120" s="58">
        <v>767348.13</v>
      </c>
      <c r="L120" s="59">
        <f t="shared" si="20"/>
        <v>0.0294470776907999</v>
      </c>
      <c r="M120" s="57">
        <f t="shared" si="21"/>
        <v>90.04</v>
      </c>
      <c r="N120" s="56">
        <f t="shared" si="22"/>
        <v>90.04</v>
      </c>
      <c r="O120" s="26" t="s">
        <v>69</v>
      </c>
      <c r="P120" s="63" t="s">
        <v>70</v>
      </c>
      <c r="Q120" s="63" t="s">
        <v>70</v>
      </c>
      <c r="R120" s="56"/>
      <c r="S120" s="57">
        <f t="shared" si="23"/>
        <v>0.939</v>
      </c>
      <c r="T120" s="56" t="str">
        <f t="shared" si="24"/>
        <v>是</v>
      </c>
      <c r="U120" s="69">
        <v>28195</v>
      </c>
      <c r="V120" s="70">
        <v>1</v>
      </c>
      <c r="W120" s="69">
        <v>1</v>
      </c>
      <c r="X120" s="70">
        <f t="shared" si="25"/>
        <v>1000</v>
      </c>
      <c r="Y120" s="77"/>
      <c r="Z120" s="77"/>
      <c r="AA120" s="77"/>
      <c r="AB120" s="77"/>
      <c r="AC120" s="77"/>
      <c r="AD120" s="17">
        <v>0.4556</v>
      </c>
      <c r="AE120" s="19">
        <f t="shared" si="32"/>
        <v>0</v>
      </c>
      <c r="AF120" s="77">
        <f t="shared" si="26"/>
        <v>0</v>
      </c>
      <c r="AG120" s="77"/>
      <c r="AH120" s="77"/>
      <c r="AI120" s="77"/>
      <c r="AJ120" s="56">
        <f t="shared" si="27"/>
        <v>1000</v>
      </c>
      <c r="AK120" s="69"/>
      <c r="AL120" s="69"/>
      <c r="AM120" s="95">
        <v>372.8</v>
      </c>
      <c r="AN120" s="95">
        <v>14</v>
      </c>
      <c r="AO120" s="94"/>
      <c r="AP120" s="94"/>
      <c r="AQ120" s="95"/>
      <c r="AR120" s="94">
        <f t="shared" si="28"/>
        <v>386.8</v>
      </c>
      <c r="AS120" s="97">
        <f t="shared" si="33"/>
        <v>613.2</v>
      </c>
      <c r="AT120" s="2">
        <f t="shared" si="29"/>
        <v>1000</v>
      </c>
      <c r="AU120" s="2">
        <f t="shared" si="30"/>
        <v>613.2</v>
      </c>
      <c r="AV120" s="2">
        <f t="shared" si="31"/>
        <v>0</v>
      </c>
    </row>
    <row r="121" s="2" customFormat="1" ht="61" spans="1:48">
      <c r="A121" s="29">
        <v>120</v>
      </c>
      <c r="B121" s="27"/>
      <c r="C121" s="26" t="s">
        <v>416</v>
      </c>
      <c r="D121" s="27" t="s">
        <v>417</v>
      </c>
      <c r="E121" s="46" t="s">
        <v>418</v>
      </c>
      <c r="F121" s="45">
        <f>'[1]2021年度园区有效投入-技术改造'!$I121</f>
        <v>227.23</v>
      </c>
      <c r="G121" s="26" t="s">
        <v>62</v>
      </c>
      <c r="H121" s="27">
        <v>0.8</v>
      </c>
      <c r="I121" s="57">
        <f t="shared" si="18"/>
        <v>90.01</v>
      </c>
      <c r="J121" s="57">
        <f t="shared" si="19"/>
        <v>90.01</v>
      </c>
      <c r="K121" s="58">
        <v>787.06</v>
      </c>
      <c r="L121" s="59">
        <f t="shared" si="20"/>
        <v>0.288707341244632</v>
      </c>
      <c r="M121" s="57">
        <f t="shared" si="21"/>
        <v>90.43</v>
      </c>
      <c r="N121" s="56">
        <f t="shared" si="22"/>
        <v>90.43</v>
      </c>
      <c r="O121" s="26" t="s">
        <v>69</v>
      </c>
      <c r="P121" s="63" t="s">
        <v>70</v>
      </c>
      <c r="Q121" s="63" t="s">
        <v>70</v>
      </c>
      <c r="R121" s="56"/>
      <c r="S121" s="57">
        <f t="shared" si="23"/>
        <v>0.9022</v>
      </c>
      <c r="T121" s="56" t="str">
        <f t="shared" si="24"/>
        <v>否</v>
      </c>
      <c r="U121" s="69" t="s">
        <v>79</v>
      </c>
      <c r="V121" s="70">
        <v>1</v>
      </c>
      <c r="W121" s="69">
        <v>1</v>
      </c>
      <c r="X121" s="70">
        <f t="shared" si="25"/>
        <v>20.04</v>
      </c>
      <c r="Y121" s="77"/>
      <c r="Z121" s="77"/>
      <c r="AA121" s="77"/>
      <c r="AB121" s="77"/>
      <c r="AC121" s="77"/>
      <c r="AD121" s="17">
        <v>0.4556</v>
      </c>
      <c r="AE121" s="19">
        <f t="shared" si="32"/>
        <v>0</v>
      </c>
      <c r="AF121" s="77">
        <f t="shared" si="26"/>
        <v>0</v>
      </c>
      <c r="AG121" s="77"/>
      <c r="AH121" s="77"/>
      <c r="AI121" s="77"/>
      <c r="AJ121" s="56">
        <f t="shared" si="27"/>
        <v>20.04</v>
      </c>
      <c r="AK121" s="69"/>
      <c r="AL121" s="69"/>
      <c r="AM121" s="95" t="s">
        <v>75</v>
      </c>
      <c r="AN121" s="95" t="s">
        <v>75</v>
      </c>
      <c r="AO121" s="94"/>
      <c r="AP121" s="94"/>
      <c r="AQ121" s="95"/>
      <c r="AR121" s="94">
        <f t="shared" si="28"/>
        <v>0</v>
      </c>
      <c r="AS121" s="97">
        <f t="shared" si="33"/>
        <v>20.04</v>
      </c>
      <c r="AT121" s="2">
        <f t="shared" si="29"/>
        <v>20.04</v>
      </c>
      <c r="AU121" s="2">
        <f t="shared" si="30"/>
        <v>20.04</v>
      </c>
      <c r="AV121" s="2">
        <f t="shared" si="31"/>
        <v>0</v>
      </c>
    </row>
    <row r="122" s="2" customFormat="1" ht="46" spans="1:48">
      <c r="A122" s="29">
        <v>121</v>
      </c>
      <c r="B122" s="27"/>
      <c r="C122" s="26" t="s">
        <v>419</v>
      </c>
      <c r="D122" s="27" t="s">
        <v>420</v>
      </c>
      <c r="E122" s="46" t="s">
        <v>421</v>
      </c>
      <c r="F122" s="45">
        <f>'[1]2021年度园区有效投入-技术改造'!$I122</f>
        <v>1044.26</v>
      </c>
      <c r="G122" s="26" t="s">
        <v>86</v>
      </c>
      <c r="H122" s="27">
        <v>0.7</v>
      </c>
      <c r="I122" s="57">
        <f t="shared" si="18"/>
        <v>90.29</v>
      </c>
      <c r="J122" s="57">
        <f t="shared" si="19"/>
        <v>90.29</v>
      </c>
      <c r="K122" s="58">
        <v>5276.04</v>
      </c>
      <c r="L122" s="59">
        <f t="shared" si="20"/>
        <v>0.197924958870668</v>
      </c>
      <c r="M122" s="57">
        <f t="shared" si="21"/>
        <v>90.29</v>
      </c>
      <c r="N122" s="56">
        <f t="shared" si="22"/>
        <v>90.29</v>
      </c>
      <c r="O122" s="26" t="s">
        <v>69</v>
      </c>
      <c r="P122" s="63" t="s">
        <v>70</v>
      </c>
      <c r="Q122" s="63" t="s">
        <v>70</v>
      </c>
      <c r="R122" s="56"/>
      <c r="S122" s="57">
        <f t="shared" si="23"/>
        <v>0.9029</v>
      </c>
      <c r="T122" s="56" t="str">
        <f t="shared" si="24"/>
        <v>是</v>
      </c>
      <c r="U122" s="69">
        <v>1031</v>
      </c>
      <c r="V122" s="70">
        <v>1</v>
      </c>
      <c r="W122" s="69">
        <v>1</v>
      </c>
      <c r="X122" s="70">
        <f t="shared" si="25"/>
        <v>90.05</v>
      </c>
      <c r="Y122" s="77"/>
      <c r="Z122" s="77"/>
      <c r="AA122" s="77"/>
      <c r="AB122" s="77"/>
      <c r="AC122" s="77"/>
      <c r="AD122" s="17">
        <v>0.4556</v>
      </c>
      <c r="AE122" s="19">
        <f t="shared" si="32"/>
        <v>0</v>
      </c>
      <c r="AF122" s="77">
        <f t="shared" si="26"/>
        <v>0</v>
      </c>
      <c r="AG122" s="77"/>
      <c r="AH122" s="77"/>
      <c r="AI122" s="77"/>
      <c r="AJ122" s="56">
        <f t="shared" si="27"/>
        <v>90.05</v>
      </c>
      <c r="AK122" s="69"/>
      <c r="AL122" s="69"/>
      <c r="AM122" s="95" t="s">
        <v>75</v>
      </c>
      <c r="AN122" s="95" t="s">
        <v>75</v>
      </c>
      <c r="AO122" s="94"/>
      <c r="AP122" s="94"/>
      <c r="AQ122" s="95"/>
      <c r="AR122" s="94">
        <f t="shared" si="28"/>
        <v>0</v>
      </c>
      <c r="AS122" s="97">
        <f t="shared" si="33"/>
        <v>90.05</v>
      </c>
      <c r="AT122" s="2">
        <f t="shared" si="29"/>
        <v>90.05</v>
      </c>
      <c r="AU122" s="2">
        <f t="shared" si="30"/>
        <v>90.05</v>
      </c>
      <c r="AV122" s="2">
        <f t="shared" si="31"/>
        <v>0</v>
      </c>
    </row>
    <row r="123" s="2" customFormat="1" ht="61" spans="1:48">
      <c r="A123" s="29">
        <v>122</v>
      </c>
      <c r="B123" s="27"/>
      <c r="C123" s="26" t="s">
        <v>422</v>
      </c>
      <c r="D123" s="27" t="s">
        <v>423</v>
      </c>
      <c r="E123" s="46" t="s">
        <v>424</v>
      </c>
      <c r="F123" s="45">
        <f>'[1]2021年度园区有效投入-技术改造'!$I123</f>
        <v>654.1</v>
      </c>
      <c r="G123" s="26" t="s">
        <v>86</v>
      </c>
      <c r="H123" s="27">
        <v>0.7</v>
      </c>
      <c r="I123" s="57">
        <f t="shared" si="18"/>
        <v>90.16</v>
      </c>
      <c r="J123" s="57">
        <f t="shared" si="19"/>
        <v>90.16</v>
      </c>
      <c r="K123" s="58">
        <v>2172.83</v>
      </c>
      <c r="L123" s="59">
        <f t="shared" si="20"/>
        <v>0.301035976123305</v>
      </c>
      <c r="M123" s="57">
        <f t="shared" si="21"/>
        <v>90.44</v>
      </c>
      <c r="N123" s="56">
        <f t="shared" si="22"/>
        <v>90.44</v>
      </c>
      <c r="O123" s="26" t="s">
        <v>69</v>
      </c>
      <c r="P123" s="63" t="s">
        <v>70</v>
      </c>
      <c r="Q123" s="63" t="s">
        <v>70</v>
      </c>
      <c r="R123" s="56"/>
      <c r="S123" s="57">
        <f t="shared" si="23"/>
        <v>0.903</v>
      </c>
      <c r="T123" s="56" t="str">
        <f t="shared" si="24"/>
        <v>是</v>
      </c>
      <c r="U123" s="69" t="s">
        <v>79</v>
      </c>
      <c r="V123" s="70">
        <v>0.8</v>
      </c>
      <c r="W123" s="69">
        <v>1</v>
      </c>
      <c r="X123" s="70">
        <f t="shared" si="25"/>
        <v>45.13</v>
      </c>
      <c r="Y123" s="77" t="e">
        <f>VLOOKUP(C123,#REF!,9,FALSE)</f>
        <v>#REF!</v>
      </c>
      <c r="Z123" s="77" t="e">
        <f>VLOOKUP($C123,#REF!,3,FALSE)</f>
        <v>#REF!</v>
      </c>
      <c r="AA123" s="78" t="e">
        <f>VLOOKUP($C123,#REF!,4,FALSE)*0.8</f>
        <v>#REF!</v>
      </c>
      <c r="AB123" s="78" t="e">
        <f>VLOOKUP($C123,#REF!,5,FALSE)</f>
        <v>#REF!</v>
      </c>
      <c r="AC123" s="86" t="e">
        <f>VLOOKUP($C123,#REF!,6,FALSE)</f>
        <v>#REF!</v>
      </c>
      <c r="AD123" s="17">
        <v>0.4556</v>
      </c>
      <c r="AE123" s="19" t="e">
        <f t="shared" si="32"/>
        <v>#REF!</v>
      </c>
      <c r="AF123" s="77" t="e">
        <f t="shared" si="26"/>
        <v>#REF!</v>
      </c>
      <c r="AG123" s="77"/>
      <c r="AH123" s="77"/>
      <c r="AI123" s="77"/>
      <c r="AJ123" s="56" t="e">
        <f t="shared" si="27"/>
        <v>#REF!</v>
      </c>
      <c r="AK123" s="69"/>
      <c r="AL123" s="69"/>
      <c r="AM123" s="95" t="s">
        <v>75</v>
      </c>
      <c r="AN123" s="95" t="s">
        <v>75</v>
      </c>
      <c r="AO123" s="94"/>
      <c r="AP123" s="94"/>
      <c r="AQ123" s="95"/>
      <c r="AR123" s="94">
        <f t="shared" si="28"/>
        <v>0</v>
      </c>
      <c r="AS123" s="97" t="e">
        <f t="shared" si="33"/>
        <v>#REF!</v>
      </c>
      <c r="AT123" s="2" t="e">
        <f t="shared" si="29"/>
        <v>#REF!</v>
      </c>
      <c r="AU123" s="2" t="e">
        <f t="shared" si="30"/>
        <v>#REF!</v>
      </c>
      <c r="AV123" s="2" t="e">
        <f t="shared" si="31"/>
        <v>#REF!</v>
      </c>
    </row>
    <row r="124" s="2" customFormat="1" ht="46" spans="1:48">
      <c r="A124" s="29">
        <v>123</v>
      </c>
      <c r="B124" s="27"/>
      <c r="C124" s="26" t="s">
        <v>425</v>
      </c>
      <c r="D124" s="27" t="s">
        <v>426</v>
      </c>
      <c r="E124" s="46" t="s">
        <v>427</v>
      </c>
      <c r="F124" s="45">
        <f>'[1]2021年度园区有效投入-技术改造'!$I124</f>
        <v>2044.59</v>
      </c>
      <c r="G124" s="26" t="s">
        <v>86</v>
      </c>
      <c r="H124" s="27">
        <v>0.7</v>
      </c>
      <c r="I124" s="57">
        <f t="shared" si="18"/>
        <v>90.64</v>
      </c>
      <c r="J124" s="57">
        <f t="shared" si="19"/>
        <v>90.64</v>
      </c>
      <c r="K124" s="58">
        <v>41717</v>
      </c>
      <c r="L124" s="59">
        <f t="shared" si="20"/>
        <v>0.0490109547666419</v>
      </c>
      <c r="M124" s="57">
        <f t="shared" si="21"/>
        <v>90.07</v>
      </c>
      <c r="N124" s="56">
        <f t="shared" si="22"/>
        <v>90.07</v>
      </c>
      <c r="O124" s="26" t="s">
        <v>69</v>
      </c>
      <c r="P124" s="63" t="s">
        <v>70</v>
      </c>
      <c r="Q124" s="63" t="s">
        <v>70</v>
      </c>
      <c r="R124" s="56"/>
      <c r="S124" s="57">
        <f t="shared" si="23"/>
        <v>0.9036</v>
      </c>
      <c r="T124" s="56" t="str">
        <f t="shared" si="24"/>
        <v>是</v>
      </c>
      <c r="U124" s="69" t="s">
        <v>79</v>
      </c>
      <c r="V124" s="70">
        <v>0.8</v>
      </c>
      <c r="W124" s="69">
        <v>1</v>
      </c>
      <c r="X124" s="70">
        <f t="shared" si="25"/>
        <v>141.14</v>
      </c>
      <c r="Y124" s="77" t="e">
        <f>VLOOKUP(C124,#REF!,9,FALSE)</f>
        <v>#REF!</v>
      </c>
      <c r="Z124" s="77" t="e">
        <f>VLOOKUP($C124,#REF!,3,FALSE)</f>
        <v>#REF!</v>
      </c>
      <c r="AA124" s="78" t="e">
        <f>VLOOKUP($C124,#REF!,4,FALSE)*0.8</f>
        <v>#REF!</v>
      </c>
      <c r="AB124" s="78" t="e">
        <f>VLOOKUP($C124,#REF!,5,FALSE)</f>
        <v>#REF!</v>
      </c>
      <c r="AC124" s="86" t="e">
        <f>VLOOKUP($C124,#REF!,6,FALSE)</f>
        <v>#REF!</v>
      </c>
      <c r="AD124" s="17">
        <v>0.4556</v>
      </c>
      <c r="AE124" s="19" t="e">
        <f t="shared" si="32"/>
        <v>#REF!</v>
      </c>
      <c r="AF124" s="77" t="e">
        <f t="shared" si="26"/>
        <v>#REF!</v>
      </c>
      <c r="AG124" s="77"/>
      <c r="AH124" s="77"/>
      <c r="AI124" s="77"/>
      <c r="AJ124" s="56" t="e">
        <f t="shared" si="27"/>
        <v>#REF!</v>
      </c>
      <c r="AK124" s="69"/>
      <c r="AL124" s="69"/>
      <c r="AM124" s="95" t="s">
        <v>75</v>
      </c>
      <c r="AN124" s="95" t="s">
        <v>75</v>
      </c>
      <c r="AO124" s="94"/>
      <c r="AP124" s="94"/>
      <c r="AQ124" s="95"/>
      <c r="AR124" s="94">
        <f t="shared" si="28"/>
        <v>0</v>
      </c>
      <c r="AS124" s="97" t="e">
        <f t="shared" si="33"/>
        <v>#REF!</v>
      </c>
      <c r="AT124" s="2" t="e">
        <f t="shared" si="29"/>
        <v>#REF!</v>
      </c>
      <c r="AU124" s="2" t="e">
        <f t="shared" si="30"/>
        <v>#REF!</v>
      </c>
      <c r="AV124" s="2" t="e">
        <f t="shared" si="31"/>
        <v>#REF!</v>
      </c>
    </row>
    <row r="125" s="2" customFormat="1" ht="76" spans="1:48">
      <c r="A125" s="29">
        <v>124</v>
      </c>
      <c r="B125" s="27"/>
      <c r="C125" s="26" t="s">
        <v>428</v>
      </c>
      <c r="D125" s="27" t="s">
        <v>429</v>
      </c>
      <c r="E125" s="46" t="s">
        <v>430</v>
      </c>
      <c r="F125" s="45">
        <f>'[1]2021年度园区有效投入-技术改造'!$I125</f>
        <v>862.97</v>
      </c>
      <c r="G125" s="26" t="s">
        <v>62</v>
      </c>
      <c r="H125" s="27">
        <v>0.8</v>
      </c>
      <c r="I125" s="57">
        <f t="shared" si="18"/>
        <v>90.23</v>
      </c>
      <c r="J125" s="57">
        <f t="shared" si="19"/>
        <v>90.23</v>
      </c>
      <c r="K125" s="58">
        <v>11014.66</v>
      </c>
      <c r="L125" s="59">
        <f t="shared" si="20"/>
        <v>0.07834740246181</v>
      </c>
      <c r="M125" s="57">
        <f t="shared" si="21"/>
        <v>90.11</v>
      </c>
      <c r="N125" s="56">
        <f t="shared" si="22"/>
        <v>90.11</v>
      </c>
      <c r="O125" s="26" t="s">
        <v>63</v>
      </c>
      <c r="P125" s="63">
        <v>4.5</v>
      </c>
      <c r="Q125" s="63" t="s">
        <v>64</v>
      </c>
      <c r="R125" s="56"/>
      <c r="S125" s="57">
        <f t="shared" si="23"/>
        <v>0.9017</v>
      </c>
      <c r="T125" s="56" t="str">
        <f t="shared" si="24"/>
        <v>是</v>
      </c>
      <c r="U125" s="69">
        <v>15397</v>
      </c>
      <c r="V125" s="70">
        <v>1</v>
      </c>
      <c r="W125" s="69">
        <v>1</v>
      </c>
      <c r="X125" s="70">
        <f t="shared" si="25"/>
        <v>76.06</v>
      </c>
      <c r="Y125" s="77"/>
      <c r="Z125" s="77"/>
      <c r="AA125" s="77"/>
      <c r="AB125" s="77"/>
      <c r="AC125" s="77"/>
      <c r="AD125" s="17">
        <v>0.4556</v>
      </c>
      <c r="AE125" s="19">
        <f t="shared" si="32"/>
        <v>0</v>
      </c>
      <c r="AF125" s="77">
        <f t="shared" si="26"/>
        <v>0</v>
      </c>
      <c r="AG125" s="77"/>
      <c r="AH125" s="77"/>
      <c r="AI125" s="77"/>
      <c r="AJ125" s="56">
        <f t="shared" si="27"/>
        <v>76.06</v>
      </c>
      <c r="AK125" s="69"/>
      <c r="AL125" s="69"/>
      <c r="AM125" s="95" t="s">
        <v>75</v>
      </c>
      <c r="AN125" s="95" t="s">
        <v>75</v>
      </c>
      <c r="AO125" s="94"/>
      <c r="AP125" s="94"/>
      <c r="AQ125" s="95"/>
      <c r="AR125" s="94">
        <f t="shared" si="28"/>
        <v>0</v>
      </c>
      <c r="AS125" s="97">
        <f t="shared" si="33"/>
        <v>76.06</v>
      </c>
      <c r="AT125" s="2">
        <f t="shared" si="29"/>
        <v>76.06</v>
      </c>
      <c r="AU125" s="2">
        <f t="shared" si="30"/>
        <v>76.06</v>
      </c>
      <c r="AV125" s="2">
        <f t="shared" si="31"/>
        <v>0</v>
      </c>
    </row>
    <row r="126" s="2" customFormat="1" ht="61" spans="1:48">
      <c r="A126" s="29">
        <v>125</v>
      </c>
      <c r="B126" s="27"/>
      <c r="C126" s="26" t="s">
        <v>431</v>
      </c>
      <c r="D126" s="27" t="s">
        <v>432</v>
      </c>
      <c r="E126" s="46" t="s">
        <v>433</v>
      </c>
      <c r="F126" s="45">
        <f>'[1]2021年度园区有效投入-技术改造'!$I126</f>
        <v>383.53</v>
      </c>
      <c r="G126" s="26" t="s">
        <v>86</v>
      </c>
      <c r="H126" s="27">
        <v>0.7</v>
      </c>
      <c r="I126" s="57">
        <f t="shared" si="18"/>
        <v>90.06</v>
      </c>
      <c r="J126" s="57">
        <f t="shared" si="19"/>
        <v>90.06</v>
      </c>
      <c r="K126" s="58">
        <v>449.76</v>
      </c>
      <c r="L126" s="59">
        <f t="shared" si="20"/>
        <v>0.852743685521167</v>
      </c>
      <c r="M126" s="57">
        <f t="shared" si="21"/>
        <v>91.26</v>
      </c>
      <c r="N126" s="56">
        <f t="shared" si="22"/>
        <v>91.26</v>
      </c>
      <c r="O126" s="26" t="s">
        <v>69</v>
      </c>
      <c r="P126" s="63" t="s">
        <v>70</v>
      </c>
      <c r="Q126" s="63" t="s">
        <v>70</v>
      </c>
      <c r="R126" s="56"/>
      <c r="S126" s="57">
        <f t="shared" si="23"/>
        <v>0.9066</v>
      </c>
      <c r="T126" s="56" t="str">
        <f t="shared" si="24"/>
        <v>否</v>
      </c>
      <c r="U126" s="69" t="s">
        <v>79</v>
      </c>
      <c r="V126" s="70">
        <v>1</v>
      </c>
      <c r="W126" s="69">
        <v>1</v>
      </c>
      <c r="X126" s="70">
        <f t="shared" si="25"/>
        <v>33.19</v>
      </c>
      <c r="Y126" s="77"/>
      <c r="Z126" s="77"/>
      <c r="AA126" s="77"/>
      <c r="AB126" s="77"/>
      <c r="AC126" s="77"/>
      <c r="AD126" s="17">
        <v>0.4556</v>
      </c>
      <c r="AE126" s="19">
        <f t="shared" si="32"/>
        <v>0</v>
      </c>
      <c r="AF126" s="77">
        <f t="shared" si="26"/>
        <v>0</v>
      </c>
      <c r="AG126" s="77"/>
      <c r="AH126" s="77"/>
      <c r="AI126" s="77"/>
      <c r="AJ126" s="56">
        <f t="shared" si="27"/>
        <v>33.19</v>
      </c>
      <c r="AK126" s="69"/>
      <c r="AL126" s="69"/>
      <c r="AM126" s="95" t="s">
        <v>75</v>
      </c>
      <c r="AN126" s="95" t="s">
        <v>75</v>
      </c>
      <c r="AO126" s="94"/>
      <c r="AP126" s="94"/>
      <c r="AQ126" s="95"/>
      <c r="AR126" s="94">
        <f t="shared" si="28"/>
        <v>0</v>
      </c>
      <c r="AS126" s="97">
        <f t="shared" si="33"/>
        <v>33.19</v>
      </c>
      <c r="AT126" s="2">
        <f t="shared" si="29"/>
        <v>33.19</v>
      </c>
      <c r="AU126" s="2">
        <f t="shared" si="30"/>
        <v>33.19</v>
      </c>
      <c r="AV126" s="2">
        <f t="shared" si="31"/>
        <v>0</v>
      </c>
    </row>
    <row r="127" s="2" customFormat="1" ht="31" spans="1:48">
      <c r="A127" s="29">
        <v>126</v>
      </c>
      <c r="B127" s="27"/>
      <c r="C127" s="26" t="s">
        <v>434</v>
      </c>
      <c r="D127" s="27" t="s">
        <v>435</v>
      </c>
      <c r="E127" s="46" t="s">
        <v>436</v>
      </c>
      <c r="F127" s="45">
        <f>'[1]2021年度园区有效投入-技术改造'!$I127</f>
        <v>1538.98</v>
      </c>
      <c r="G127" s="26" t="s">
        <v>62</v>
      </c>
      <c r="H127" s="27">
        <v>0.8</v>
      </c>
      <c r="I127" s="57">
        <f t="shared" si="18"/>
        <v>90.46</v>
      </c>
      <c r="J127" s="57">
        <f t="shared" si="19"/>
        <v>90.46</v>
      </c>
      <c r="K127" s="58">
        <v>43600.62</v>
      </c>
      <c r="L127" s="59">
        <f t="shared" si="20"/>
        <v>0.035297204489294</v>
      </c>
      <c r="M127" s="57">
        <f t="shared" si="21"/>
        <v>90.05</v>
      </c>
      <c r="N127" s="56">
        <f t="shared" si="22"/>
        <v>90.05</v>
      </c>
      <c r="O127" s="26" t="s">
        <v>69</v>
      </c>
      <c r="P127" s="63" t="s">
        <v>70</v>
      </c>
      <c r="Q127" s="63" t="s">
        <v>70</v>
      </c>
      <c r="R127" s="56"/>
      <c r="S127" s="57">
        <f t="shared" si="23"/>
        <v>0.9026</v>
      </c>
      <c r="T127" s="56" t="str">
        <f t="shared" si="24"/>
        <v>是</v>
      </c>
      <c r="U127" s="69">
        <v>3090</v>
      </c>
      <c r="V127" s="70">
        <v>1</v>
      </c>
      <c r="W127" s="69">
        <v>1</v>
      </c>
      <c r="X127" s="70">
        <f t="shared" si="25"/>
        <v>135.75</v>
      </c>
      <c r="Y127" s="77" t="e">
        <f>VLOOKUP(C127,#REF!,9,FALSE)</f>
        <v>#REF!</v>
      </c>
      <c r="Z127" s="77" t="e">
        <f>VLOOKUP($C127,#REF!,3,FALSE)</f>
        <v>#REF!</v>
      </c>
      <c r="AA127" s="78" t="e">
        <f>VLOOKUP($C127,#REF!,4,FALSE)*0.8</f>
        <v>#REF!</v>
      </c>
      <c r="AB127" s="78" t="e">
        <f>VLOOKUP($C127,#REF!,5,FALSE)</f>
        <v>#REF!</v>
      </c>
      <c r="AC127" s="86" t="e">
        <f>VLOOKUP($C127,#REF!,6,FALSE)</f>
        <v>#REF!</v>
      </c>
      <c r="AD127" s="17">
        <v>0.4556</v>
      </c>
      <c r="AE127" s="19" t="e">
        <f t="shared" si="32"/>
        <v>#REF!</v>
      </c>
      <c r="AF127" s="77" t="e">
        <f t="shared" si="26"/>
        <v>#REF!</v>
      </c>
      <c r="AG127" s="77"/>
      <c r="AH127" s="77"/>
      <c r="AI127" s="77"/>
      <c r="AJ127" s="56" t="e">
        <f t="shared" si="27"/>
        <v>#REF!</v>
      </c>
      <c r="AK127" s="69"/>
      <c r="AL127" s="69"/>
      <c r="AM127" s="95" t="s">
        <v>75</v>
      </c>
      <c r="AN127" s="95" t="s">
        <v>75</v>
      </c>
      <c r="AO127" s="94"/>
      <c r="AP127" s="94"/>
      <c r="AQ127" s="95"/>
      <c r="AR127" s="94">
        <f t="shared" si="28"/>
        <v>0</v>
      </c>
      <c r="AS127" s="97" t="e">
        <f t="shared" si="33"/>
        <v>#REF!</v>
      </c>
      <c r="AT127" s="2" t="e">
        <f t="shared" si="29"/>
        <v>#REF!</v>
      </c>
      <c r="AU127" s="2" t="e">
        <f t="shared" si="30"/>
        <v>#REF!</v>
      </c>
      <c r="AV127" s="2" t="e">
        <f t="shared" si="31"/>
        <v>#REF!</v>
      </c>
    </row>
    <row r="128" s="2" customFormat="1" ht="76" spans="1:48">
      <c r="A128" s="29">
        <v>127</v>
      </c>
      <c r="B128" s="27"/>
      <c r="C128" s="26" t="s">
        <v>437</v>
      </c>
      <c r="D128" s="27" t="s">
        <v>438</v>
      </c>
      <c r="E128" s="46" t="s">
        <v>439</v>
      </c>
      <c r="F128" s="45">
        <f>'[1]2021年度园区有效投入-技术改造'!$I128</f>
        <v>1414.74</v>
      </c>
      <c r="G128" s="26" t="s">
        <v>86</v>
      </c>
      <c r="H128" s="27">
        <v>0.7</v>
      </c>
      <c r="I128" s="57">
        <f t="shared" si="18"/>
        <v>90.42</v>
      </c>
      <c r="J128" s="57">
        <f t="shared" si="19"/>
        <v>90.42</v>
      </c>
      <c r="K128" s="58">
        <v>2286.46</v>
      </c>
      <c r="L128" s="59">
        <f t="shared" si="20"/>
        <v>0.618746883829151</v>
      </c>
      <c r="M128" s="57">
        <f t="shared" si="21"/>
        <v>90.92</v>
      </c>
      <c r="N128" s="56">
        <f t="shared" si="22"/>
        <v>90.92</v>
      </c>
      <c r="O128" s="26" t="s">
        <v>69</v>
      </c>
      <c r="P128" s="63" t="s">
        <v>70</v>
      </c>
      <c r="Q128" s="63" t="s">
        <v>70</v>
      </c>
      <c r="R128" s="56"/>
      <c r="S128" s="57">
        <f t="shared" si="23"/>
        <v>0.9067</v>
      </c>
      <c r="T128" s="56" t="str">
        <f t="shared" si="24"/>
        <v>是</v>
      </c>
      <c r="U128" s="69" t="s">
        <v>79</v>
      </c>
      <c r="V128" s="70">
        <v>0.8</v>
      </c>
      <c r="W128" s="69">
        <v>1</v>
      </c>
      <c r="X128" s="70">
        <f t="shared" si="25"/>
        <v>97.94</v>
      </c>
      <c r="Y128" s="77"/>
      <c r="Z128" s="77"/>
      <c r="AA128" s="77"/>
      <c r="AB128" s="77"/>
      <c r="AC128" s="77"/>
      <c r="AD128" s="17">
        <v>0.4556</v>
      </c>
      <c r="AE128" s="19">
        <f t="shared" si="32"/>
        <v>0</v>
      </c>
      <c r="AF128" s="77">
        <f t="shared" si="26"/>
        <v>0</v>
      </c>
      <c r="AG128" s="77"/>
      <c r="AH128" s="77"/>
      <c r="AI128" s="77"/>
      <c r="AJ128" s="56">
        <f t="shared" si="27"/>
        <v>97.94</v>
      </c>
      <c r="AK128" s="69"/>
      <c r="AL128" s="69"/>
      <c r="AM128" s="95" t="s">
        <v>75</v>
      </c>
      <c r="AN128" s="95" t="s">
        <v>75</v>
      </c>
      <c r="AO128" s="94"/>
      <c r="AP128" s="94"/>
      <c r="AQ128" s="95"/>
      <c r="AR128" s="94">
        <f t="shared" si="28"/>
        <v>0</v>
      </c>
      <c r="AS128" s="97">
        <f t="shared" si="33"/>
        <v>97.94</v>
      </c>
      <c r="AT128" s="2">
        <f t="shared" si="29"/>
        <v>97.94</v>
      </c>
      <c r="AU128" s="2">
        <f t="shared" si="30"/>
        <v>97.94</v>
      </c>
      <c r="AV128" s="2">
        <f t="shared" si="31"/>
        <v>0</v>
      </c>
    </row>
    <row r="129" s="2" customFormat="1" ht="46" spans="1:48">
      <c r="A129" s="29">
        <v>128</v>
      </c>
      <c r="B129" s="27"/>
      <c r="C129" s="26" t="s">
        <v>440</v>
      </c>
      <c r="D129" s="27" t="s">
        <v>441</v>
      </c>
      <c r="E129" s="46" t="s">
        <v>442</v>
      </c>
      <c r="F129" s="45">
        <f>'[1]2021年度园区有效投入-技术改造'!$I129</f>
        <v>928.55</v>
      </c>
      <c r="G129" s="26" t="s">
        <v>62</v>
      </c>
      <c r="H129" s="27">
        <v>0.8</v>
      </c>
      <c r="I129" s="57">
        <f t="shared" si="18"/>
        <v>90.25</v>
      </c>
      <c r="J129" s="57">
        <f t="shared" si="19"/>
        <v>90.25</v>
      </c>
      <c r="K129" s="58">
        <v>56167.14</v>
      </c>
      <c r="L129" s="59">
        <f t="shared" si="20"/>
        <v>0.0165319081584001</v>
      </c>
      <c r="M129" s="57">
        <f t="shared" si="21"/>
        <v>90.02</v>
      </c>
      <c r="N129" s="56">
        <f t="shared" si="22"/>
        <v>90.02</v>
      </c>
      <c r="O129" s="26" t="s">
        <v>69</v>
      </c>
      <c r="P129" s="63" t="s">
        <v>70</v>
      </c>
      <c r="Q129" s="63" t="s">
        <v>70</v>
      </c>
      <c r="R129" s="56"/>
      <c r="S129" s="57">
        <f t="shared" si="23"/>
        <v>0.9014</v>
      </c>
      <c r="T129" s="56" t="str">
        <f t="shared" si="24"/>
        <v>是</v>
      </c>
      <c r="U129" s="69">
        <v>1236</v>
      </c>
      <c r="V129" s="70">
        <v>1</v>
      </c>
      <c r="W129" s="69">
        <v>1</v>
      </c>
      <c r="X129" s="70">
        <f t="shared" si="25"/>
        <v>81.82</v>
      </c>
      <c r="Y129" s="77" t="e">
        <f>VLOOKUP(C129,#REF!,9,FALSE)</f>
        <v>#REF!</v>
      </c>
      <c r="Z129" s="77" t="e">
        <f>VLOOKUP($C129,#REF!,3,FALSE)</f>
        <v>#REF!</v>
      </c>
      <c r="AA129" s="78" t="e">
        <f>VLOOKUP($C129,#REF!,4,FALSE)*0.8</f>
        <v>#REF!</v>
      </c>
      <c r="AB129" s="78" t="e">
        <f>VLOOKUP($C129,#REF!,5,FALSE)</f>
        <v>#REF!</v>
      </c>
      <c r="AC129" s="86" t="e">
        <f>VLOOKUP($C129,#REF!,6,FALSE)</f>
        <v>#REF!</v>
      </c>
      <c r="AD129" s="17">
        <v>0.4556</v>
      </c>
      <c r="AE129" s="19" t="e">
        <f t="shared" si="32"/>
        <v>#REF!</v>
      </c>
      <c r="AF129" s="77" t="e">
        <f t="shared" si="26"/>
        <v>#REF!</v>
      </c>
      <c r="AG129" s="77"/>
      <c r="AH129" s="77"/>
      <c r="AI129" s="77"/>
      <c r="AJ129" s="56" t="e">
        <f t="shared" si="27"/>
        <v>#REF!</v>
      </c>
      <c r="AK129" s="69"/>
      <c r="AL129" s="69"/>
      <c r="AM129" s="95" t="s">
        <v>75</v>
      </c>
      <c r="AN129" s="95" t="s">
        <v>75</v>
      </c>
      <c r="AO129" s="94"/>
      <c r="AP129" s="94"/>
      <c r="AQ129" s="95"/>
      <c r="AR129" s="94">
        <f t="shared" si="28"/>
        <v>0</v>
      </c>
      <c r="AS129" s="97" t="e">
        <f t="shared" si="33"/>
        <v>#REF!</v>
      </c>
      <c r="AT129" s="2" t="e">
        <f t="shared" si="29"/>
        <v>#REF!</v>
      </c>
      <c r="AU129" s="2" t="e">
        <f t="shared" si="30"/>
        <v>#REF!</v>
      </c>
      <c r="AV129" s="2" t="e">
        <f t="shared" si="31"/>
        <v>#REF!</v>
      </c>
    </row>
    <row r="130" s="2" customFormat="1" ht="46" spans="1:48">
      <c r="A130" s="29">
        <v>129</v>
      </c>
      <c r="B130" s="27"/>
      <c r="C130" s="26" t="s">
        <v>443</v>
      </c>
      <c r="D130" s="27" t="s">
        <v>444</v>
      </c>
      <c r="E130" s="46" t="s">
        <v>445</v>
      </c>
      <c r="F130" s="45">
        <f>'[1]2021年度园区有效投入-技术改造'!$I130</f>
        <v>1755.7</v>
      </c>
      <c r="G130" s="26" t="s">
        <v>86</v>
      </c>
      <c r="H130" s="27">
        <v>0.7</v>
      </c>
      <c r="I130" s="57">
        <f t="shared" si="18"/>
        <v>90.54</v>
      </c>
      <c r="J130" s="57">
        <f t="shared" si="19"/>
        <v>90.54</v>
      </c>
      <c r="K130" s="58">
        <v>17742.11</v>
      </c>
      <c r="L130" s="59">
        <f t="shared" si="20"/>
        <v>0.098956662989915</v>
      </c>
      <c r="M130" s="57">
        <f t="shared" si="21"/>
        <v>90.14</v>
      </c>
      <c r="N130" s="56">
        <f t="shared" si="22"/>
        <v>90.14</v>
      </c>
      <c r="O130" s="26" t="s">
        <v>69</v>
      </c>
      <c r="P130" s="63" t="s">
        <v>70</v>
      </c>
      <c r="Q130" s="63" t="s">
        <v>70</v>
      </c>
      <c r="R130" s="56"/>
      <c r="S130" s="57">
        <f t="shared" si="23"/>
        <v>0.9034</v>
      </c>
      <c r="T130" s="56" t="str">
        <f t="shared" si="24"/>
        <v>是</v>
      </c>
      <c r="U130" s="69" t="s">
        <v>79</v>
      </c>
      <c r="V130" s="70">
        <v>0.8</v>
      </c>
      <c r="W130" s="69">
        <v>1</v>
      </c>
      <c r="X130" s="70">
        <f t="shared" si="25"/>
        <v>121.17</v>
      </c>
      <c r="Y130" s="77"/>
      <c r="Z130" s="77"/>
      <c r="AA130" s="77"/>
      <c r="AB130" s="77"/>
      <c r="AC130" s="77"/>
      <c r="AD130" s="17">
        <v>0.4556</v>
      </c>
      <c r="AE130" s="19">
        <f t="shared" si="32"/>
        <v>0</v>
      </c>
      <c r="AF130" s="77">
        <f t="shared" si="26"/>
        <v>0</v>
      </c>
      <c r="AG130" s="77"/>
      <c r="AH130" s="77"/>
      <c r="AI130" s="77"/>
      <c r="AJ130" s="56">
        <f t="shared" si="27"/>
        <v>121.17</v>
      </c>
      <c r="AK130" s="69"/>
      <c r="AL130" s="69"/>
      <c r="AM130" s="95" t="s">
        <v>75</v>
      </c>
      <c r="AN130" s="95" t="s">
        <v>75</v>
      </c>
      <c r="AO130" s="94"/>
      <c r="AP130" s="94"/>
      <c r="AQ130" s="95"/>
      <c r="AR130" s="94">
        <f t="shared" si="28"/>
        <v>0</v>
      </c>
      <c r="AS130" s="97">
        <f t="shared" si="33"/>
        <v>121.17</v>
      </c>
      <c r="AT130" s="2">
        <f t="shared" si="29"/>
        <v>121.17</v>
      </c>
      <c r="AU130" s="2">
        <f t="shared" si="30"/>
        <v>121.17</v>
      </c>
      <c r="AV130" s="2">
        <f t="shared" si="31"/>
        <v>0</v>
      </c>
    </row>
    <row r="131" s="2" customFormat="1" ht="61" spans="1:48">
      <c r="A131" s="29">
        <v>131</v>
      </c>
      <c r="B131" s="27"/>
      <c r="C131" s="26" t="s">
        <v>446</v>
      </c>
      <c r="D131" s="27" t="s">
        <v>447</v>
      </c>
      <c r="E131" s="46" t="s">
        <v>448</v>
      </c>
      <c r="F131" s="45">
        <f>'[1]2021年度园区有效投入-技术改造'!$I132</f>
        <v>400.68</v>
      </c>
      <c r="G131" s="26" t="s">
        <v>90</v>
      </c>
      <c r="H131" s="27">
        <v>0.6</v>
      </c>
      <c r="I131" s="57">
        <f t="shared" si="18"/>
        <v>90.07</v>
      </c>
      <c r="J131" s="57">
        <f t="shared" si="19"/>
        <v>90.07</v>
      </c>
      <c r="K131" s="58">
        <v>548.84</v>
      </c>
      <c r="L131" s="59">
        <f t="shared" si="20"/>
        <v>0.730048830260185</v>
      </c>
      <c r="M131" s="57">
        <f t="shared" si="21"/>
        <v>91.08</v>
      </c>
      <c r="N131" s="56">
        <f t="shared" si="22"/>
        <v>91.08</v>
      </c>
      <c r="O131" s="26" t="s">
        <v>69</v>
      </c>
      <c r="P131" s="63" t="s">
        <v>70</v>
      </c>
      <c r="Q131" s="63" t="s">
        <v>70</v>
      </c>
      <c r="R131" s="56"/>
      <c r="S131" s="57">
        <f t="shared" si="23"/>
        <v>0.9058</v>
      </c>
      <c r="T131" s="56" t="str">
        <f t="shared" si="24"/>
        <v>否</v>
      </c>
      <c r="U131" s="69" t="s">
        <v>79</v>
      </c>
      <c r="V131" s="70">
        <v>1</v>
      </c>
      <c r="W131" s="69">
        <v>1</v>
      </c>
      <c r="X131" s="70">
        <f t="shared" si="25"/>
        <v>33.84</v>
      </c>
      <c r="Y131" s="77"/>
      <c r="Z131" s="77"/>
      <c r="AA131" s="77"/>
      <c r="AB131" s="77"/>
      <c r="AC131" s="77"/>
      <c r="AD131" s="17">
        <v>0.4556</v>
      </c>
      <c r="AE131" s="19">
        <f t="shared" si="32"/>
        <v>0</v>
      </c>
      <c r="AF131" s="77">
        <f t="shared" si="26"/>
        <v>0</v>
      </c>
      <c r="AG131" s="77"/>
      <c r="AH131" s="77"/>
      <c r="AI131" s="77"/>
      <c r="AJ131" s="56">
        <f t="shared" si="27"/>
        <v>33.84</v>
      </c>
      <c r="AK131" s="69"/>
      <c r="AL131" s="69"/>
      <c r="AM131" s="95" t="s">
        <v>75</v>
      </c>
      <c r="AN131" s="95" t="s">
        <v>75</v>
      </c>
      <c r="AO131" s="94"/>
      <c r="AP131" s="94"/>
      <c r="AQ131" s="95"/>
      <c r="AR131" s="94">
        <f t="shared" si="28"/>
        <v>0</v>
      </c>
      <c r="AS131" s="97">
        <f t="shared" si="33"/>
        <v>33.84</v>
      </c>
      <c r="AT131" s="2">
        <f t="shared" si="29"/>
        <v>33.84</v>
      </c>
      <c r="AU131" s="2">
        <f t="shared" si="30"/>
        <v>33.84</v>
      </c>
      <c r="AV131" s="2">
        <f t="shared" si="31"/>
        <v>0</v>
      </c>
    </row>
    <row r="132" s="2" customFormat="1" ht="46" spans="1:48">
      <c r="A132" s="29">
        <v>132</v>
      </c>
      <c r="B132" s="27"/>
      <c r="C132" s="26" t="s">
        <v>449</v>
      </c>
      <c r="D132" s="27" t="s">
        <v>450</v>
      </c>
      <c r="E132" s="46" t="s">
        <v>451</v>
      </c>
      <c r="F132" s="45">
        <f>'[1]2021年度园区有效投入-技术改造'!$I133</f>
        <v>203.22</v>
      </c>
      <c r="G132" s="26" t="s">
        <v>86</v>
      </c>
      <c r="H132" s="27">
        <v>0.7</v>
      </c>
      <c r="I132" s="57">
        <f t="shared" si="18"/>
        <v>90</v>
      </c>
      <c r="J132" s="57">
        <f t="shared" si="19"/>
        <v>90</v>
      </c>
      <c r="K132" s="58">
        <v>13736.8</v>
      </c>
      <c r="L132" s="59">
        <f t="shared" si="20"/>
        <v>0.014793838448547</v>
      </c>
      <c r="M132" s="57">
        <f t="shared" si="21"/>
        <v>90.02</v>
      </c>
      <c r="N132" s="56">
        <f t="shared" si="22"/>
        <v>90.02</v>
      </c>
      <c r="O132" s="26" t="s">
        <v>69</v>
      </c>
      <c r="P132" s="63" t="s">
        <v>70</v>
      </c>
      <c r="Q132" s="63" t="s">
        <v>70</v>
      </c>
      <c r="R132" s="56"/>
      <c r="S132" s="57">
        <f t="shared" si="23"/>
        <v>0.9001</v>
      </c>
      <c r="T132" s="56" t="str">
        <f t="shared" si="24"/>
        <v>否</v>
      </c>
      <c r="U132" s="69" t="s">
        <v>79</v>
      </c>
      <c r="V132" s="70">
        <v>1</v>
      </c>
      <c r="W132" s="69">
        <v>1</v>
      </c>
      <c r="X132" s="70">
        <f t="shared" si="25"/>
        <v>17.48</v>
      </c>
      <c r="Y132" s="77"/>
      <c r="Z132" s="77"/>
      <c r="AA132" s="77"/>
      <c r="AB132" s="77"/>
      <c r="AC132" s="77"/>
      <c r="AD132" s="17">
        <v>0.4556</v>
      </c>
      <c r="AE132" s="19">
        <f t="shared" si="32"/>
        <v>0</v>
      </c>
      <c r="AF132" s="77">
        <f t="shared" si="26"/>
        <v>0</v>
      </c>
      <c r="AG132" s="77"/>
      <c r="AH132" s="77"/>
      <c r="AI132" s="77"/>
      <c r="AJ132" s="56">
        <f t="shared" si="27"/>
        <v>17.48</v>
      </c>
      <c r="AK132" s="69"/>
      <c r="AL132" s="69"/>
      <c r="AM132" s="95" t="s">
        <v>75</v>
      </c>
      <c r="AN132" s="95" t="s">
        <v>75</v>
      </c>
      <c r="AO132" s="94"/>
      <c r="AP132" s="94"/>
      <c r="AQ132" s="95"/>
      <c r="AR132" s="94">
        <f t="shared" si="28"/>
        <v>0</v>
      </c>
      <c r="AS132" s="97">
        <f t="shared" si="33"/>
        <v>17.48</v>
      </c>
      <c r="AT132" s="2">
        <f t="shared" si="29"/>
        <v>17.48</v>
      </c>
      <c r="AU132" s="2">
        <f t="shared" si="30"/>
        <v>17.48</v>
      </c>
      <c r="AV132" s="2">
        <f t="shared" si="31"/>
        <v>0</v>
      </c>
    </row>
    <row r="133" s="2" customFormat="1" ht="61" spans="1:48">
      <c r="A133" s="29">
        <v>133</v>
      </c>
      <c r="B133" s="27"/>
      <c r="C133" s="26" t="s">
        <v>452</v>
      </c>
      <c r="D133" s="27" t="s">
        <v>453</v>
      </c>
      <c r="E133" s="46" t="s">
        <v>454</v>
      </c>
      <c r="F133" s="45">
        <f>'[1]2021年度园区有效投入-技术改造'!$I134</f>
        <v>789.67</v>
      </c>
      <c r="G133" s="26" t="s">
        <v>86</v>
      </c>
      <c r="H133" s="27">
        <v>0.7</v>
      </c>
      <c r="I133" s="57">
        <f t="shared" si="18"/>
        <v>90.2</v>
      </c>
      <c r="J133" s="57">
        <f t="shared" si="19"/>
        <v>90.2</v>
      </c>
      <c r="K133" s="58">
        <v>3585.41</v>
      </c>
      <c r="L133" s="59">
        <f t="shared" si="20"/>
        <v>0.220245383373171</v>
      </c>
      <c r="M133" s="57">
        <f t="shared" si="21"/>
        <v>90.32</v>
      </c>
      <c r="N133" s="56">
        <f t="shared" si="22"/>
        <v>90.32</v>
      </c>
      <c r="O133" s="26" t="s">
        <v>69</v>
      </c>
      <c r="P133" s="63" t="s">
        <v>70</v>
      </c>
      <c r="Q133" s="63" t="s">
        <v>70</v>
      </c>
      <c r="R133" s="56"/>
      <c r="S133" s="57">
        <f t="shared" si="23"/>
        <v>0.9026</v>
      </c>
      <c r="T133" s="56" t="str">
        <f t="shared" si="24"/>
        <v>是</v>
      </c>
      <c r="U133" s="69" t="s">
        <v>79</v>
      </c>
      <c r="V133" s="70">
        <v>0.8</v>
      </c>
      <c r="W133" s="69">
        <v>1</v>
      </c>
      <c r="X133" s="70">
        <f t="shared" si="25"/>
        <v>54.46</v>
      </c>
      <c r="Y133" s="77"/>
      <c r="Z133" s="77"/>
      <c r="AA133" s="77"/>
      <c r="AB133" s="77"/>
      <c r="AC133" s="77"/>
      <c r="AD133" s="17">
        <v>0.4556</v>
      </c>
      <c r="AE133" s="19">
        <f t="shared" si="32"/>
        <v>0</v>
      </c>
      <c r="AF133" s="77">
        <f t="shared" si="26"/>
        <v>0</v>
      </c>
      <c r="AG133" s="77"/>
      <c r="AH133" s="77"/>
      <c r="AI133" s="77"/>
      <c r="AJ133" s="56">
        <f t="shared" si="27"/>
        <v>54.46</v>
      </c>
      <c r="AK133" s="69"/>
      <c r="AL133" s="69"/>
      <c r="AM133" s="95" t="s">
        <v>75</v>
      </c>
      <c r="AN133" s="95" t="s">
        <v>75</v>
      </c>
      <c r="AO133" s="94"/>
      <c r="AP133" s="94"/>
      <c r="AQ133" s="95"/>
      <c r="AR133" s="94">
        <f t="shared" si="28"/>
        <v>0</v>
      </c>
      <c r="AS133" s="97">
        <f t="shared" si="33"/>
        <v>54.46</v>
      </c>
      <c r="AT133" s="2">
        <f t="shared" si="29"/>
        <v>54.46</v>
      </c>
      <c r="AU133" s="2">
        <f t="shared" si="30"/>
        <v>54.46</v>
      </c>
      <c r="AV133" s="2">
        <f t="shared" si="31"/>
        <v>0</v>
      </c>
    </row>
    <row r="134" s="2" customFormat="1" ht="46" spans="1:48">
      <c r="A134" s="29">
        <v>134</v>
      </c>
      <c r="B134" s="27"/>
      <c r="C134" s="26" t="s">
        <v>455</v>
      </c>
      <c r="D134" s="27" t="s">
        <v>456</v>
      </c>
      <c r="E134" s="46" t="s">
        <v>457</v>
      </c>
      <c r="F134" s="45">
        <f>'[1]2021年度园区有效投入-技术改造'!$I135</f>
        <v>597.91</v>
      </c>
      <c r="G134" s="26" t="s">
        <v>86</v>
      </c>
      <c r="H134" s="27">
        <v>0.7</v>
      </c>
      <c r="I134" s="57">
        <f t="shared" ref="I134:I154" si="34">ROUND(($F134*$F$162-F$161)/(F$160*$F$162-F$161)*100,2)</f>
        <v>90.14</v>
      </c>
      <c r="J134" s="57">
        <f t="shared" ref="J134:J154" si="35">I134</f>
        <v>90.14</v>
      </c>
      <c r="K134" s="58">
        <v>19365.84</v>
      </c>
      <c r="L134" s="59">
        <f t="shared" ref="L134:L154" si="36">IF(K134&gt;200,F134/K134,1)</f>
        <v>0.0308744676192719</v>
      </c>
      <c r="M134" s="57">
        <f t="shared" ref="M134:M154" si="37">ROUND((L134*$L$162-$L$161)/($L$160*$L$162-$L$161)*100,2)</f>
        <v>90.04</v>
      </c>
      <c r="N134" s="56">
        <f t="shared" ref="N134:N154" si="38">M134</f>
        <v>90.04</v>
      </c>
      <c r="O134" s="26" t="s">
        <v>69</v>
      </c>
      <c r="P134" s="63" t="s">
        <v>70</v>
      </c>
      <c r="Q134" s="63" t="s">
        <v>70</v>
      </c>
      <c r="R134" s="56"/>
      <c r="S134" s="57">
        <f t="shared" ref="S134:S154" si="39">ROUND(J134*0.5+N134*0.5+R134,2)/100</f>
        <v>0.9009</v>
      </c>
      <c r="T134" s="56" t="str">
        <f t="shared" ref="T134:T154" si="40">IF(F134&gt;=500,"是","否")</f>
        <v>是</v>
      </c>
      <c r="U134" s="69" t="s">
        <v>79</v>
      </c>
      <c r="V134" s="70">
        <v>0.8</v>
      </c>
      <c r="W134" s="69">
        <v>1</v>
      </c>
      <c r="X134" s="70">
        <f t="shared" ref="X134:X154" si="41">ROUND(IF(F134*0.1*(H134*0.2+S134*0.8)*V134*W134&lt;1000,F134*0.1*(H134*0.2+S134*0.8)*V134*W134,1000),2)</f>
        <v>41.17</v>
      </c>
      <c r="Y134" s="77"/>
      <c r="Z134" s="77"/>
      <c r="AA134" s="77"/>
      <c r="AB134" s="77"/>
      <c r="AC134" s="77"/>
      <c r="AD134" s="17">
        <v>0.4556</v>
      </c>
      <c r="AE134" s="19">
        <f t="shared" si="32"/>
        <v>0</v>
      </c>
      <c r="AF134" s="77">
        <f t="shared" ref="AF134:AF154" si="42">ROUND(AD134*AE134,2)</f>
        <v>0</v>
      </c>
      <c r="AG134" s="77"/>
      <c r="AH134" s="77"/>
      <c r="AI134" s="77"/>
      <c r="AJ134" s="56">
        <f t="shared" ref="AJ134:AJ154" si="43">IF(X134&gt;(1000-AF134-AI134),X134,X134+AF134+AI134)</f>
        <v>41.17</v>
      </c>
      <c r="AK134" s="69"/>
      <c r="AL134" s="69"/>
      <c r="AM134" s="95" t="s">
        <v>75</v>
      </c>
      <c r="AN134" s="95" t="s">
        <v>75</v>
      </c>
      <c r="AO134" s="94"/>
      <c r="AP134" s="94"/>
      <c r="AQ134" s="95"/>
      <c r="AR134" s="94">
        <f t="shared" ref="AR134:AR154" si="44">SUM(AK134:AQ134)</f>
        <v>0</v>
      </c>
      <c r="AS134" s="97">
        <f t="shared" si="33"/>
        <v>41.17</v>
      </c>
      <c r="AT134" s="2">
        <f t="shared" ref="AT134:AT154" si="45">IF(X134&gt;(1000-AF134-AI134),999999,X134+AF134+AI134)</f>
        <v>41.17</v>
      </c>
      <c r="AU134" s="2">
        <f t="shared" ref="AU134:AU155" si="46">AJ134-AR134</f>
        <v>41.17</v>
      </c>
      <c r="AV134" s="2">
        <f t="shared" ref="AV134:AV155" si="47">AS134-AU134</f>
        <v>0</v>
      </c>
    </row>
    <row r="135" s="2" customFormat="1" ht="46" spans="1:48">
      <c r="A135" s="29">
        <v>135</v>
      </c>
      <c r="B135" s="27"/>
      <c r="C135" s="26" t="s">
        <v>458</v>
      </c>
      <c r="D135" s="27" t="s">
        <v>459</v>
      </c>
      <c r="E135" s="46" t="s">
        <v>460</v>
      </c>
      <c r="F135" s="45">
        <f>'[1]2021年度园区有效投入-技术改造'!$I136</f>
        <v>692.27</v>
      </c>
      <c r="G135" s="26" t="s">
        <v>62</v>
      </c>
      <c r="H135" s="27">
        <v>0.8</v>
      </c>
      <c r="I135" s="57">
        <f t="shared" si="34"/>
        <v>90.17</v>
      </c>
      <c r="J135" s="57">
        <f t="shared" si="35"/>
        <v>90.17</v>
      </c>
      <c r="K135" s="58">
        <v>33697.38</v>
      </c>
      <c r="L135" s="59">
        <f t="shared" si="36"/>
        <v>0.0205437336671278</v>
      </c>
      <c r="M135" s="57">
        <f t="shared" si="37"/>
        <v>90.03</v>
      </c>
      <c r="N135" s="56">
        <f t="shared" si="38"/>
        <v>90.03</v>
      </c>
      <c r="O135" s="26" t="s">
        <v>69</v>
      </c>
      <c r="P135" s="63" t="s">
        <v>70</v>
      </c>
      <c r="Q135" s="63" t="s">
        <v>70</v>
      </c>
      <c r="R135" s="56"/>
      <c r="S135" s="57">
        <f t="shared" si="39"/>
        <v>0.901</v>
      </c>
      <c r="T135" s="56" t="str">
        <f t="shared" si="40"/>
        <v>是</v>
      </c>
      <c r="U135" s="69">
        <v>1400</v>
      </c>
      <c r="V135" s="70">
        <v>1</v>
      </c>
      <c r="W135" s="69">
        <v>1</v>
      </c>
      <c r="X135" s="70">
        <f t="shared" si="41"/>
        <v>60.98</v>
      </c>
      <c r="Y135" s="77" t="e">
        <f>VLOOKUP(C135,#REF!,9,FALSE)</f>
        <v>#REF!</v>
      </c>
      <c r="Z135" s="77" t="e">
        <f>VLOOKUP($C135,#REF!,3,FALSE)</f>
        <v>#REF!</v>
      </c>
      <c r="AA135" s="78" t="e">
        <f>VLOOKUP($C135,#REF!,4,FALSE)*0.8</f>
        <v>#REF!</v>
      </c>
      <c r="AB135" s="78" t="e">
        <f>VLOOKUP($C135,#REF!,5,FALSE)</f>
        <v>#REF!</v>
      </c>
      <c r="AC135" s="86" t="e">
        <f>VLOOKUP($C135,#REF!,6,FALSE)</f>
        <v>#REF!</v>
      </c>
      <c r="AD135" s="17">
        <v>0.4556</v>
      </c>
      <c r="AE135" s="19" t="e">
        <f t="shared" si="32"/>
        <v>#REF!</v>
      </c>
      <c r="AF135" s="77" t="e">
        <f t="shared" si="42"/>
        <v>#REF!</v>
      </c>
      <c r="AG135" s="77"/>
      <c r="AH135" s="77"/>
      <c r="AI135" s="77"/>
      <c r="AJ135" s="56" t="e">
        <f t="shared" si="43"/>
        <v>#REF!</v>
      </c>
      <c r="AK135" s="69"/>
      <c r="AL135" s="69"/>
      <c r="AM135" s="95" t="s">
        <v>75</v>
      </c>
      <c r="AN135" s="95" t="s">
        <v>75</v>
      </c>
      <c r="AO135" s="94"/>
      <c r="AP135" s="94"/>
      <c r="AQ135" s="95"/>
      <c r="AR135" s="94">
        <f t="shared" si="44"/>
        <v>0</v>
      </c>
      <c r="AS135" s="97" t="e">
        <f t="shared" si="33"/>
        <v>#REF!</v>
      </c>
      <c r="AT135" s="2" t="e">
        <f t="shared" si="45"/>
        <v>#REF!</v>
      </c>
      <c r="AU135" s="2" t="e">
        <f t="shared" si="46"/>
        <v>#REF!</v>
      </c>
      <c r="AV135" s="2" t="e">
        <f t="shared" si="47"/>
        <v>#REF!</v>
      </c>
    </row>
    <row r="136" s="2" customFormat="1" ht="31" spans="1:48">
      <c r="A136" s="29">
        <v>136</v>
      </c>
      <c r="B136" s="27"/>
      <c r="C136" s="26" t="s">
        <v>461</v>
      </c>
      <c r="D136" s="27" t="s">
        <v>462</v>
      </c>
      <c r="E136" s="46" t="s">
        <v>463</v>
      </c>
      <c r="F136" s="45">
        <f>'[1]2021年度园区有效投入-技术改造'!$I137</f>
        <v>340.18</v>
      </c>
      <c r="G136" s="26" t="s">
        <v>62</v>
      </c>
      <c r="H136" s="27">
        <v>0.8</v>
      </c>
      <c r="I136" s="57">
        <f t="shared" si="34"/>
        <v>90.05</v>
      </c>
      <c r="J136" s="57">
        <f t="shared" si="35"/>
        <v>90.05</v>
      </c>
      <c r="K136" s="58">
        <v>9224.13</v>
      </c>
      <c r="L136" s="59">
        <f t="shared" si="36"/>
        <v>0.036879358812159</v>
      </c>
      <c r="M136" s="57">
        <f t="shared" si="37"/>
        <v>90.05</v>
      </c>
      <c r="N136" s="56">
        <f t="shared" si="38"/>
        <v>90.05</v>
      </c>
      <c r="O136" s="26" t="s">
        <v>69</v>
      </c>
      <c r="P136" s="63" t="s">
        <v>70</v>
      </c>
      <c r="Q136" s="63" t="s">
        <v>70</v>
      </c>
      <c r="R136" s="56"/>
      <c r="S136" s="57">
        <f t="shared" si="39"/>
        <v>0.9005</v>
      </c>
      <c r="T136" s="56" t="str">
        <f t="shared" si="40"/>
        <v>否</v>
      </c>
      <c r="U136" s="69" t="s">
        <v>79</v>
      </c>
      <c r="V136" s="70">
        <v>1</v>
      </c>
      <c r="W136" s="69">
        <v>1</v>
      </c>
      <c r="X136" s="70">
        <f t="shared" si="41"/>
        <v>29.95</v>
      </c>
      <c r="Y136" s="77"/>
      <c r="Z136" s="77"/>
      <c r="AA136" s="77"/>
      <c r="AB136" s="77"/>
      <c r="AC136" s="77"/>
      <c r="AD136" s="17">
        <v>0.4556</v>
      </c>
      <c r="AE136" s="19">
        <f t="shared" si="32"/>
        <v>0</v>
      </c>
      <c r="AF136" s="77">
        <f t="shared" si="42"/>
        <v>0</v>
      </c>
      <c r="AG136" s="77"/>
      <c r="AH136" s="77"/>
      <c r="AI136" s="77"/>
      <c r="AJ136" s="56">
        <f t="shared" si="43"/>
        <v>29.95</v>
      </c>
      <c r="AK136" s="69"/>
      <c r="AL136" s="69"/>
      <c r="AM136" s="95" t="s">
        <v>75</v>
      </c>
      <c r="AN136" s="95" t="s">
        <v>75</v>
      </c>
      <c r="AO136" s="94"/>
      <c r="AP136" s="94"/>
      <c r="AQ136" s="95"/>
      <c r="AR136" s="94">
        <f t="shared" si="44"/>
        <v>0</v>
      </c>
      <c r="AS136" s="97">
        <f t="shared" si="33"/>
        <v>29.95</v>
      </c>
      <c r="AT136" s="2">
        <f t="shared" si="45"/>
        <v>29.95</v>
      </c>
      <c r="AU136" s="2">
        <f t="shared" si="46"/>
        <v>29.95</v>
      </c>
      <c r="AV136" s="2">
        <f t="shared" si="47"/>
        <v>0</v>
      </c>
    </row>
    <row r="137" s="2" customFormat="1" ht="31" spans="1:48">
      <c r="A137" s="29">
        <v>137</v>
      </c>
      <c r="B137" s="27"/>
      <c r="C137" s="26" t="s">
        <v>464</v>
      </c>
      <c r="D137" s="27" t="s">
        <v>465</v>
      </c>
      <c r="E137" s="46" t="s">
        <v>466</v>
      </c>
      <c r="F137" s="45">
        <f>'[1]2021年度园区有效投入-技术改造'!$I138</f>
        <v>508.66</v>
      </c>
      <c r="G137" s="26" t="s">
        <v>62</v>
      </c>
      <c r="H137" s="27">
        <v>0.8</v>
      </c>
      <c r="I137" s="57">
        <f t="shared" si="34"/>
        <v>90.11</v>
      </c>
      <c r="J137" s="57">
        <f t="shared" si="35"/>
        <v>90.11</v>
      </c>
      <c r="K137" s="58">
        <v>27839.85</v>
      </c>
      <c r="L137" s="59">
        <f t="shared" si="36"/>
        <v>0.0182709317758537</v>
      </c>
      <c r="M137" s="57">
        <f t="shared" si="37"/>
        <v>90.02</v>
      </c>
      <c r="N137" s="56">
        <f t="shared" si="38"/>
        <v>90.02</v>
      </c>
      <c r="O137" s="26" t="s">
        <v>69</v>
      </c>
      <c r="P137" s="63" t="s">
        <v>70</v>
      </c>
      <c r="Q137" s="63" t="s">
        <v>70</v>
      </c>
      <c r="R137" s="56"/>
      <c r="S137" s="57">
        <f t="shared" si="39"/>
        <v>0.9007</v>
      </c>
      <c r="T137" s="56" t="str">
        <f t="shared" si="40"/>
        <v>是</v>
      </c>
      <c r="U137" s="69">
        <v>335</v>
      </c>
      <c r="V137" s="70">
        <v>1</v>
      </c>
      <c r="W137" s="69">
        <v>1</v>
      </c>
      <c r="X137" s="70">
        <f t="shared" si="41"/>
        <v>44.79</v>
      </c>
      <c r="Y137" s="77"/>
      <c r="Z137" s="77"/>
      <c r="AA137" s="77"/>
      <c r="AB137" s="77"/>
      <c r="AC137" s="77"/>
      <c r="AD137" s="17">
        <v>0.4556</v>
      </c>
      <c r="AE137" s="19">
        <f t="shared" si="32"/>
        <v>0</v>
      </c>
      <c r="AF137" s="77">
        <f t="shared" si="42"/>
        <v>0</v>
      </c>
      <c r="AG137" s="77"/>
      <c r="AH137" s="77"/>
      <c r="AI137" s="77"/>
      <c r="AJ137" s="56">
        <f t="shared" si="43"/>
        <v>44.79</v>
      </c>
      <c r="AK137" s="69"/>
      <c r="AL137" s="69"/>
      <c r="AM137" s="95" t="s">
        <v>75</v>
      </c>
      <c r="AN137" s="95" t="s">
        <v>75</v>
      </c>
      <c r="AO137" s="94"/>
      <c r="AP137" s="94"/>
      <c r="AQ137" s="95"/>
      <c r="AR137" s="94">
        <f t="shared" si="44"/>
        <v>0</v>
      </c>
      <c r="AS137" s="97">
        <f t="shared" si="33"/>
        <v>44.79</v>
      </c>
      <c r="AT137" s="2">
        <f t="shared" si="45"/>
        <v>44.79</v>
      </c>
      <c r="AU137" s="2">
        <f t="shared" si="46"/>
        <v>44.79</v>
      </c>
      <c r="AV137" s="2">
        <f t="shared" si="47"/>
        <v>0</v>
      </c>
    </row>
    <row r="138" s="2" customFormat="1" ht="61" spans="1:48">
      <c r="A138" s="29">
        <v>138</v>
      </c>
      <c r="B138" s="27"/>
      <c r="C138" s="26" t="s">
        <v>467</v>
      </c>
      <c r="D138" s="27" t="s">
        <v>468</v>
      </c>
      <c r="E138" s="46" t="s">
        <v>469</v>
      </c>
      <c r="F138" s="45">
        <f>'[1]2021年度园区有效投入-技术改造'!$I139</f>
        <v>6714.51</v>
      </c>
      <c r="G138" s="26" t="s">
        <v>62</v>
      </c>
      <c r="H138" s="27">
        <v>0.8</v>
      </c>
      <c r="I138" s="57">
        <f t="shared" si="34"/>
        <v>92.26</v>
      </c>
      <c r="J138" s="57">
        <f t="shared" si="35"/>
        <v>92.26</v>
      </c>
      <c r="K138" s="58">
        <v>87134.85</v>
      </c>
      <c r="L138" s="59">
        <f t="shared" si="36"/>
        <v>0.077058834668333</v>
      </c>
      <c r="M138" s="57">
        <f t="shared" si="37"/>
        <v>90.11</v>
      </c>
      <c r="N138" s="56">
        <f t="shared" si="38"/>
        <v>90.11</v>
      </c>
      <c r="O138" s="26" t="s">
        <v>69</v>
      </c>
      <c r="P138" s="63" t="s">
        <v>70</v>
      </c>
      <c r="Q138" s="63" t="s">
        <v>70</v>
      </c>
      <c r="R138" s="56"/>
      <c r="S138" s="57">
        <f t="shared" si="39"/>
        <v>0.9119</v>
      </c>
      <c r="T138" s="56" t="str">
        <f t="shared" si="40"/>
        <v>是</v>
      </c>
      <c r="U138" s="69" t="s">
        <v>79</v>
      </c>
      <c r="V138" s="70">
        <v>0.8</v>
      </c>
      <c r="W138" s="69">
        <v>1</v>
      </c>
      <c r="X138" s="70">
        <f t="shared" si="41"/>
        <v>477.82</v>
      </c>
      <c r="Y138" s="77" t="e">
        <f>VLOOKUP(C138,#REF!,9,FALSE)</f>
        <v>#REF!</v>
      </c>
      <c r="Z138" s="77" t="e">
        <f>VLOOKUP($C138,#REF!,3,FALSE)</f>
        <v>#REF!</v>
      </c>
      <c r="AA138" s="78" t="e">
        <f>VLOOKUP($C138,#REF!,4,FALSE)*0.8</f>
        <v>#REF!</v>
      </c>
      <c r="AB138" s="78" t="e">
        <f>VLOOKUP($C138,#REF!,5,FALSE)</f>
        <v>#REF!</v>
      </c>
      <c r="AC138" s="86" t="e">
        <f>VLOOKUP($C138,#REF!,6,FALSE)</f>
        <v>#REF!</v>
      </c>
      <c r="AD138" s="17">
        <v>0.4556</v>
      </c>
      <c r="AE138" s="19" t="e">
        <f t="shared" si="32"/>
        <v>#REF!</v>
      </c>
      <c r="AF138" s="77" t="e">
        <f t="shared" si="42"/>
        <v>#REF!</v>
      </c>
      <c r="AG138" s="77"/>
      <c r="AH138" s="77"/>
      <c r="AI138" s="77"/>
      <c r="AJ138" s="56" t="e">
        <f t="shared" si="43"/>
        <v>#REF!</v>
      </c>
      <c r="AK138" s="69"/>
      <c r="AL138" s="69"/>
      <c r="AM138" s="95" t="s">
        <v>75</v>
      </c>
      <c r="AN138" s="95" t="s">
        <v>75</v>
      </c>
      <c r="AO138" s="94"/>
      <c r="AP138" s="94"/>
      <c r="AQ138" s="95"/>
      <c r="AR138" s="94">
        <f t="shared" si="44"/>
        <v>0</v>
      </c>
      <c r="AS138" s="97" t="e">
        <f t="shared" si="33"/>
        <v>#REF!</v>
      </c>
      <c r="AT138" s="2" t="e">
        <f t="shared" si="45"/>
        <v>#REF!</v>
      </c>
      <c r="AU138" s="2" t="e">
        <f t="shared" si="46"/>
        <v>#REF!</v>
      </c>
      <c r="AV138" s="2" t="e">
        <f t="shared" si="47"/>
        <v>#REF!</v>
      </c>
    </row>
    <row r="139" s="2" customFormat="1" ht="46" spans="1:48">
      <c r="A139" s="29">
        <v>139</v>
      </c>
      <c r="B139" s="27"/>
      <c r="C139" s="26" t="s">
        <v>470</v>
      </c>
      <c r="D139" s="27" t="s">
        <v>471</v>
      </c>
      <c r="E139" s="46" t="s">
        <v>472</v>
      </c>
      <c r="F139" s="45">
        <f>'[1]2021年度园区有效投入-技术改造'!$I140</f>
        <v>3358.3</v>
      </c>
      <c r="G139" s="26" t="s">
        <v>86</v>
      </c>
      <c r="H139" s="27">
        <v>0.7</v>
      </c>
      <c r="I139" s="57">
        <f t="shared" si="34"/>
        <v>91.09</v>
      </c>
      <c r="J139" s="57">
        <f t="shared" si="35"/>
        <v>91.09</v>
      </c>
      <c r="K139" s="58">
        <v>12581.04</v>
      </c>
      <c r="L139" s="59">
        <f t="shared" si="36"/>
        <v>0.266933417269161</v>
      </c>
      <c r="M139" s="57">
        <f t="shared" si="37"/>
        <v>90.39</v>
      </c>
      <c r="N139" s="56">
        <f t="shared" si="38"/>
        <v>90.39</v>
      </c>
      <c r="O139" s="26" t="s">
        <v>69</v>
      </c>
      <c r="P139" s="63" t="s">
        <v>70</v>
      </c>
      <c r="Q139" s="63" t="s">
        <v>70</v>
      </c>
      <c r="R139" s="56"/>
      <c r="S139" s="57">
        <f t="shared" si="39"/>
        <v>0.9074</v>
      </c>
      <c r="T139" s="56" t="str">
        <f t="shared" si="40"/>
        <v>是</v>
      </c>
      <c r="U139" s="69">
        <v>9569</v>
      </c>
      <c r="V139" s="70">
        <v>1</v>
      </c>
      <c r="W139" s="69">
        <v>1</v>
      </c>
      <c r="X139" s="70">
        <f t="shared" si="41"/>
        <v>290.8</v>
      </c>
      <c r="Y139" s="77" t="e">
        <f>VLOOKUP(C139,#REF!,9,FALSE)</f>
        <v>#REF!</v>
      </c>
      <c r="Z139" s="77" t="e">
        <f>VLOOKUP($C139,#REF!,3,FALSE)</f>
        <v>#REF!</v>
      </c>
      <c r="AA139" s="78" t="e">
        <f>VLOOKUP($C139,#REF!,4,FALSE)*0.8</f>
        <v>#REF!</v>
      </c>
      <c r="AB139" s="78" t="e">
        <f>VLOOKUP($C139,#REF!,5,FALSE)</f>
        <v>#REF!</v>
      </c>
      <c r="AC139" s="86" t="e">
        <f>VLOOKUP($C139,#REF!,6,FALSE)</f>
        <v>#REF!</v>
      </c>
      <c r="AD139" s="17">
        <v>0.4556</v>
      </c>
      <c r="AE139" s="19" t="e">
        <f t="shared" si="32"/>
        <v>#REF!</v>
      </c>
      <c r="AF139" s="77" t="e">
        <f t="shared" si="42"/>
        <v>#REF!</v>
      </c>
      <c r="AG139" s="77"/>
      <c r="AH139" s="77"/>
      <c r="AI139" s="77"/>
      <c r="AJ139" s="56" t="e">
        <f t="shared" si="43"/>
        <v>#REF!</v>
      </c>
      <c r="AK139" s="69"/>
      <c r="AL139" s="69"/>
      <c r="AM139" s="95">
        <v>197.2</v>
      </c>
      <c r="AN139" s="95" t="s">
        <v>75</v>
      </c>
      <c r="AO139" s="94"/>
      <c r="AP139" s="94"/>
      <c r="AQ139" s="95"/>
      <c r="AR139" s="94">
        <f t="shared" si="44"/>
        <v>197.2</v>
      </c>
      <c r="AS139" s="97" t="e">
        <f t="shared" si="33"/>
        <v>#REF!</v>
      </c>
      <c r="AT139" s="2" t="e">
        <f t="shared" si="45"/>
        <v>#REF!</v>
      </c>
      <c r="AU139" s="2" t="e">
        <f t="shared" si="46"/>
        <v>#REF!</v>
      </c>
      <c r="AV139" s="2" t="e">
        <f t="shared" si="47"/>
        <v>#REF!</v>
      </c>
    </row>
    <row r="140" s="2" customFormat="1" ht="46" spans="1:48">
      <c r="A140" s="29">
        <v>140</v>
      </c>
      <c r="B140" s="27"/>
      <c r="C140" s="26" t="s">
        <v>473</v>
      </c>
      <c r="D140" s="27" t="s">
        <v>474</v>
      </c>
      <c r="E140" s="46" t="s">
        <v>475</v>
      </c>
      <c r="F140" s="45">
        <f>'[1]2021年度园区有效投入-技术改造'!$I141</f>
        <v>538.73</v>
      </c>
      <c r="G140" s="26" t="s">
        <v>62</v>
      </c>
      <c r="H140" s="27">
        <v>0.8</v>
      </c>
      <c r="I140" s="57">
        <f t="shared" si="34"/>
        <v>90.12</v>
      </c>
      <c r="J140" s="57">
        <f t="shared" si="35"/>
        <v>90.12</v>
      </c>
      <c r="K140" s="58">
        <v>1265.35</v>
      </c>
      <c r="L140" s="59">
        <f t="shared" si="36"/>
        <v>0.425755719761331</v>
      </c>
      <c r="M140" s="57">
        <f t="shared" si="37"/>
        <v>90.63</v>
      </c>
      <c r="N140" s="56">
        <f t="shared" si="38"/>
        <v>90.63</v>
      </c>
      <c r="O140" s="26" t="s">
        <v>69</v>
      </c>
      <c r="P140" s="63" t="s">
        <v>70</v>
      </c>
      <c r="Q140" s="63" t="s">
        <v>70</v>
      </c>
      <c r="R140" s="56"/>
      <c r="S140" s="57">
        <f t="shared" si="39"/>
        <v>0.9038</v>
      </c>
      <c r="T140" s="56" t="str">
        <f t="shared" si="40"/>
        <v>是</v>
      </c>
      <c r="U140" s="69">
        <v>749</v>
      </c>
      <c r="V140" s="70">
        <v>1</v>
      </c>
      <c r="W140" s="69">
        <v>1</v>
      </c>
      <c r="X140" s="70">
        <f t="shared" si="41"/>
        <v>47.57</v>
      </c>
      <c r="Y140" s="77"/>
      <c r="Z140" s="77"/>
      <c r="AA140" s="77"/>
      <c r="AB140" s="77"/>
      <c r="AC140" s="77"/>
      <c r="AD140" s="17">
        <v>0.4556</v>
      </c>
      <c r="AE140" s="19">
        <f t="shared" si="32"/>
        <v>0</v>
      </c>
      <c r="AF140" s="77">
        <f t="shared" si="42"/>
        <v>0</v>
      </c>
      <c r="AG140" s="77"/>
      <c r="AH140" s="77"/>
      <c r="AI140" s="77"/>
      <c r="AJ140" s="56">
        <f t="shared" si="43"/>
        <v>47.57</v>
      </c>
      <c r="AK140" s="69"/>
      <c r="AL140" s="69"/>
      <c r="AM140" s="95" t="s">
        <v>75</v>
      </c>
      <c r="AN140" s="95" t="s">
        <v>75</v>
      </c>
      <c r="AO140" s="94"/>
      <c r="AP140" s="94"/>
      <c r="AQ140" s="95"/>
      <c r="AR140" s="94">
        <f t="shared" si="44"/>
        <v>0</v>
      </c>
      <c r="AS140" s="97">
        <f t="shared" si="33"/>
        <v>47.57</v>
      </c>
      <c r="AT140" s="2">
        <f t="shared" si="45"/>
        <v>47.57</v>
      </c>
      <c r="AU140" s="2">
        <f t="shared" si="46"/>
        <v>47.57</v>
      </c>
      <c r="AV140" s="2">
        <f t="shared" si="47"/>
        <v>0</v>
      </c>
    </row>
    <row r="141" s="2" customFormat="1" ht="61" spans="1:48">
      <c r="A141" s="29">
        <v>141</v>
      </c>
      <c r="B141" s="27"/>
      <c r="C141" s="26" t="s">
        <v>476</v>
      </c>
      <c r="D141" s="27" t="s">
        <v>477</v>
      </c>
      <c r="E141" s="46" t="s">
        <v>478</v>
      </c>
      <c r="F141" s="45">
        <f>'[1]2021年度园区有效投入-技术改造'!$I142</f>
        <v>566.34</v>
      </c>
      <c r="G141" s="26" t="s">
        <v>86</v>
      </c>
      <c r="H141" s="27">
        <v>0.7</v>
      </c>
      <c r="I141" s="57">
        <f t="shared" si="34"/>
        <v>90.13</v>
      </c>
      <c r="J141" s="57">
        <f t="shared" si="35"/>
        <v>90.13</v>
      </c>
      <c r="K141" s="58">
        <v>1165.42</v>
      </c>
      <c r="L141" s="59">
        <f t="shared" si="36"/>
        <v>0.485953561806044</v>
      </c>
      <c r="M141" s="57">
        <f t="shared" si="37"/>
        <v>90.72</v>
      </c>
      <c r="N141" s="56">
        <f t="shared" si="38"/>
        <v>90.72</v>
      </c>
      <c r="O141" s="26" t="s">
        <v>69</v>
      </c>
      <c r="P141" s="63" t="s">
        <v>70</v>
      </c>
      <c r="Q141" s="63" t="s">
        <v>70</v>
      </c>
      <c r="R141" s="56"/>
      <c r="S141" s="57">
        <f t="shared" si="39"/>
        <v>0.9043</v>
      </c>
      <c r="T141" s="56" t="str">
        <f t="shared" si="40"/>
        <v>是</v>
      </c>
      <c r="U141" s="69" t="s">
        <v>79</v>
      </c>
      <c r="V141" s="70">
        <v>0.8</v>
      </c>
      <c r="W141" s="69">
        <v>1</v>
      </c>
      <c r="X141" s="70">
        <f t="shared" si="41"/>
        <v>39.12</v>
      </c>
      <c r="Y141" s="77"/>
      <c r="Z141" s="77"/>
      <c r="AA141" s="77"/>
      <c r="AB141" s="77"/>
      <c r="AC141" s="77"/>
      <c r="AD141" s="17">
        <v>0.4556</v>
      </c>
      <c r="AE141" s="19">
        <f t="shared" si="32"/>
        <v>0</v>
      </c>
      <c r="AF141" s="77">
        <f t="shared" si="42"/>
        <v>0</v>
      </c>
      <c r="AG141" s="77"/>
      <c r="AH141" s="77"/>
      <c r="AI141" s="77"/>
      <c r="AJ141" s="56">
        <f t="shared" si="43"/>
        <v>39.12</v>
      </c>
      <c r="AK141" s="69"/>
      <c r="AL141" s="69"/>
      <c r="AM141" s="95" t="s">
        <v>75</v>
      </c>
      <c r="AN141" s="95" t="s">
        <v>75</v>
      </c>
      <c r="AO141" s="94"/>
      <c r="AP141" s="94"/>
      <c r="AQ141" s="95"/>
      <c r="AR141" s="94">
        <f t="shared" si="44"/>
        <v>0</v>
      </c>
      <c r="AS141" s="97">
        <f t="shared" si="33"/>
        <v>39.12</v>
      </c>
      <c r="AT141" s="2">
        <f t="shared" si="45"/>
        <v>39.12</v>
      </c>
      <c r="AU141" s="2">
        <f t="shared" si="46"/>
        <v>39.12</v>
      </c>
      <c r="AV141" s="2">
        <f t="shared" si="47"/>
        <v>0</v>
      </c>
    </row>
    <row r="142" s="2" customFormat="1" ht="61" spans="1:48">
      <c r="A142" s="29">
        <v>142</v>
      </c>
      <c r="B142" s="27"/>
      <c r="C142" s="26" t="s">
        <v>479</v>
      </c>
      <c r="D142" s="27" t="s">
        <v>480</v>
      </c>
      <c r="E142" s="46" t="s">
        <v>481</v>
      </c>
      <c r="F142" s="45">
        <f>'[1]2021年度园区有效投入-技术改造'!$I143</f>
        <v>775.49</v>
      </c>
      <c r="G142" s="26" t="s">
        <v>90</v>
      </c>
      <c r="H142" s="27">
        <v>0.6</v>
      </c>
      <c r="I142" s="57">
        <f t="shared" si="34"/>
        <v>90.2</v>
      </c>
      <c r="J142" s="57">
        <f t="shared" si="35"/>
        <v>90.2</v>
      </c>
      <c r="K142" s="58">
        <v>76</v>
      </c>
      <c r="L142" s="59">
        <f t="shared" si="36"/>
        <v>1</v>
      </c>
      <c r="M142" s="57">
        <f t="shared" si="37"/>
        <v>91.48</v>
      </c>
      <c r="N142" s="56">
        <f t="shared" si="38"/>
        <v>91.48</v>
      </c>
      <c r="O142" s="26" t="s">
        <v>69</v>
      </c>
      <c r="P142" s="63" t="s">
        <v>70</v>
      </c>
      <c r="Q142" s="63" t="s">
        <v>70</v>
      </c>
      <c r="R142" s="56"/>
      <c r="S142" s="57">
        <f t="shared" si="39"/>
        <v>0.9084</v>
      </c>
      <c r="T142" s="56" t="str">
        <f t="shared" si="40"/>
        <v>是</v>
      </c>
      <c r="U142" s="69">
        <v>997</v>
      </c>
      <c r="V142" s="70">
        <v>1</v>
      </c>
      <c r="W142" s="69">
        <v>1</v>
      </c>
      <c r="X142" s="70">
        <f t="shared" si="41"/>
        <v>65.66</v>
      </c>
      <c r="Y142" s="77"/>
      <c r="Z142" s="77"/>
      <c r="AA142" s="77"/>
      <c r="AB142" s="77"/>
      <c r="AC142" s="77"/>
      <c r="AD142" s="17">
        <v>0.4556</v>
      </c>
      <c r="AE142" s="19">
        <f t="shared" si="32"/>
        <v>0</v>
      </c>
      <c r="AF142" s="77">
        <f t="shared" si="42"/>
        <v>0</v>
      </c>
      <c r="AG142" s="77"/>
      <c r="AH142" s="77"/>
      <c r="AI142" s="77"/>
      <c r="AJ142" s="56">
        <f t="shared" si="43"/>
        <v>65.66</v>
      </c>
      <c r="AK142" s="69"/>
      <c r="AL142" s="69"/>
      <c r="AM142" s="95" t="s">
        <v>75</v>
      </c>
      <c r="AN142" s="95" t="s">
        <v>75</v>
      </c>
      <c r="AO142" s="94"/>
      <c r="AP142" s="94"/>
      <c r="AQ142" s="95"/>
      <c r="AR142" s="94">
        <f t="shared" si="44"/>
        <v>0</v>
      </c>
      <c r="AS142" s="97">
        <f t="shared" si="33"/>
        <v>65.66</v>
      </c>
      <c r="AT142" s="2">
        <f t="shared" si="45"/>
        <v>65.66</v>
      </c>
      <c r="AU142" s="2">
        <f t="shared" si="46"/>
        <v>65.66</v>
      </c>
      <c r="AV142" s="2">
        <f t="shared" si="47"/>
        <v>0</v>
      </c>
    </row>
    <row r="143" s="2" customFormat="1" ht="46" spans="1:48">
      <c r="A143" s="29">
        <v>143</v>
      </c>
      <c r="B143" s="27"/>
      <c r="C143" s="26" t="s">
        <v>482</v>
      </c>
      <c r="D143" s="27" t="s">
        <v>483</v>
      </c>
      <c r="E143" s="46" t="s">
        <v>484</v>
      </c>
      <c r="F143" s="45">
        <f>'[1]2021年度园区有效投入-技术改造'!$I144</f>
        <v>2092.64</v>
      </c>
      <c r="G143" s="26" t="s">
        <v>62</v>
      </c>
      <c r="H143" s="27">
        <v>0.8</v>
      </c>
      <c r="I143" s="57">
        <f t="shared" si="34"/>
        <v>90.66</v>
      </c>
      <c r="J143" s="57">
        <f t="shared" si="35"/>
        <v>90.66</v>
      </c>
      <c r="K143" s="58">
        <v>16522.99</v>
      </c>
      <c r="L143" s="59">
        <f t="shared" si="36"/>
        <v>0.12665020072033</v>
      </c>
      <c r="M143" s="57">
        <f t="shared" si="37"/>
        <v>90.19</v>
      </c>
      <c r="N143" s="56">
        <f t="shared" si="38"/>
        <v>90.19</v>
      </c>
      <c r="O143" s="26" t="s">
        <v>69</v>
      </c>
      <c r="P143" s="63" t="s">
        <v>70</v>
      </c>
      <c r="Q143" s="63" t="s">
        <v>70</v>
      </c>
      <c r="R143" s="56"/>
      <c r="S143" s="57">
        <f t="shared" si="39"/>
        <v>0.9043</v>
      </c>
      <c r="T143" s="56" t="str">
        <f t="shared" si="40"/>
        <v>是</v>
      </c>
      <c r="U143" s="69" t="s">
        <v>79</v>
      </c>
      <c r="V143" s="70">
        <v>0.8</v>
      </c>
      <c r="W143" s="69">
        <v>1</v>
      </c>
      <c r="X143" s="70">
        <f t="shared" si="41"/>
        <v>147.9</v>
      </c>
      <c r="Y143" s="77"/>
      <c r="Z143" s="77"/>
      <c r="AA143" s="77"/>
      <c r="AB143" s="77"/>
      <c r="AC143" s="77"/>
      <c r="AD143" s="17">
        <v>0.4556</v>
      </c>
      <c r="AE143" s="19">
        <f t="shared" si="32"/>
        <v>0</v>
      </c>
      <c r="AF143" s="77">
        <f t="shared" si="42"/>
        <v>0</v>
      </c>
      <c r="AG143" s="77"/>
      <c r="AH143" s="77"/>
      <c r="AI143" s="77"/>
      <c r="AJ143" s="56">
        <f t="shared" si="43"/>
        <v>147.9</v>
      </c>
      <c r="AK143" s="69"/>
      <c r="AL143" s="69"/>
      <c r="AM143" s="95" t="s">
        <v>75</v>
      </c>
      <c r="AN143" s="95" t="s">
        <v>75</v>
      </c>
      <c r="AO143" s="94"/>
      <c r="AP143" s="94"/>
      <c r="AQ143" s="95"/>
      <c r="AR143" s="94">
        <f t="shared" si="44"/>
        <v>0</v>
      </c>
      <c r="AS143" s="97">
        <f t="shared" si="33"/>
        <v>147.9</v>
      </c>
      <c r="AT143" s="2">
        <f t="shared" si="45"/>
        <v>147.9</v>
      </c>
      <c r="AU143" s="2">
        <f t="shared" si="46"/>
        <v>147.9</v>
      </c>
      <c r="AV143" s="2">
        <f t="shared" si="47"/>
        <v>0</v>
      </c>
    </row>
    <row r="144" s="2" customFormat="1" ht="61" spans="1:48">
      <c r="A144" s="29">
        <v>144</v>
      </c>
      <c r="B144" s="27"/>
      <c r="C144" s="26" t="s">
        <v>485</v>
      </c>
      <c r="D144" s="27" t="s">
        <v>486</v>
      </c>
      <c r="E144" s="46" t="s">
        <v>487</v>
      </c>
      <c r="F144" s="45">
        <f>'[1]2021年度园区有效投入-技术改造'!$I145</f>
        <v>541.81</v>
      </c>
      <c r="G144" s="26" t="s">
        <v>86</v>
      </c>
      <c r="H144" s="27">
        <v>0.7</v>
      </c>
      <c r="I144" s="57">
        <f t="shared" si="34"/>
        <v>90.12</v>
      </c>
      <c r="J144" s="57">
        <f t="shared" si="35"/>
        <v>90.12</v>
      </c>
      <c r="K144" s="58">
        <v>117173</v>
      </c>
      <c r="L144" s="59">
        <f t="shared" si="36"/>
        <v>0.00462401747842933</v>
      </c>
      <c r="M144" s="57">
        <f t="shared" si="37"/>
        <v>90</v>
      </c>
      <c r="N144" s="56">
        <f t="shared" si="38"/>
        <v>90</v>
      </c>
      <c r="O144" s="26" t="s">
        <v>69</v>
      </c>
      <c r="P144" s="63" t="s">
        <v>70</v>
      </c>
      <c r="Q144" s="63" t="s">
        <v>70</v>
      </c>
      <c r="R144" s="56"/>
      <c r="S144" s="57">
        <f t="shared" si="39"/>
        <v>0.9006</v>
      </c>
      <c r="T144" s="56" t="str">
        <f t="shared" si="40"/>
        <v>是</v>
      </c>
      <c r="U144" s="69">
        <v>2143</v>
      </c>
      <c r="V144" s="70">
        <v>1</v>
      </c>
      <c r="W144" s="69">
        <v>1</v>
      </c>
      <c r="X144" s="70">
        <f t="shared" si="41"/>
        <v>46.62</v>
      </c>
      <c r="Y144" s="77"/>
      <c r="Z144" s="77"/>
      <c r="AA144" s="77"/>
      <c r="AB144" s="77"/>
      <c r="AC144" s="77"/>
      <c r="AD144" s="17">
        <v>0.4556</v>
      </c>
      <c r="AE144" s="19">
        <f t="shared" si="32"/>
        <v>0</v>
      </c>
      <c r="AF144" s="77">
        <f t="shared" si="42"/>
        <v>0</v>
      </c>
      <c r="AG144" s="77"/>
      <c r="AH144" s="77"/>
      <c r="AI144" s="77"/>
      <c r="AJ144" s="56">
        <f t="shared" si="43"/>
        <v>46.62</v>
      </c>
      <c r="AK144" s="69"/>
      <c r="AL144" s="69"/>
      <c r="AM144" s="95" t="s">
        <v>75</v>
      </c>
      <c r="AN144" s="95">
        <v>19</v>
      </c>
      <c r="AO144" s="94"/>
      <c r="AP144" s="94"/>
      <c r="AQ144" s="95"/>
      <c r="AR144" s="94">
        <f t="shared" si="44"/>
        <v>19</v>
      </c>
      <c r="AS144" s="97">
        <f t="shared" si="33"/>
        <v>27.62</v>
      </c>
      <c r="AT144" s="2">
        <f t="shared" si="45"/>
        <v>46.62</v>
      </c>
      <c r="AU144" s="2">
        <f t="shared" si="46"/>
        <v>27.62</v>
      </c>
      <c r="AV144" s="2">
        <f t="shared" si="47"/>
        <v>0</v>
      </c>
    </row>
    <row r="145" s="2" customFormat="1" ht="31" spans="1:48">
      <c r="A145" s="29">
        <v>145</v>
      </c>
      <c r="B145" s="27"/>
      <c r="C145" s="26" t="s">
        <v>488</v>
      </c>
      <c r="D145" s="27" t="s">
        <v>489</v>
      </c>
      <c r="E145" s="46" t="s">
        <v>490</v>
      </c>
      <c r="F145" s="45">
        <f>'[1]2021年度园区有效投入-技术改造'!$I146</f>
        <v>603</v>
      </c>
      <c r="G145" s="26" t="s">
        <v>86</v>
      </c>
      <c r="H145" s="27">
        <v>0.7</v>
      </c>
      <c r="I145" s="57">
        <f t="shared" si="34"/>
        <v>90.14</v>
      </c>
      <c r="J145" s="57">
        <f t="shared" si="35"/>
        <v>90.14</v>
      </c>
      <c r="K145" s="58">
        <v>6778.06</v>
      </c>
      <c r="L145" s="59">
        <f t="shared" si="36"/>
        <v>0.0889635087325872</v>
      </c>
      <c r="M145" s="57">
        <f t="shared" si="37"/>
        <v>90.13</v>
      </c>
      <c r="N145" s="56">
        <f t="shared" si="38"/>
        <v>90.13</v>
      </c>
      <c r="O145" s="26" t="s">
        <v>69</v>
      </c>
      <c r="P145" s="63" t="s">
        <v>70</v>
      </c>
      <c r="Q145" s="63" t="s">
        <v>70</v>
      </c>
      <c r="R145" s="56"/>
      <c r="S145" s="57">
        <f t="shared" si="39"/>
        <v>0.9014</v>
      </c>
      <c r="T145" s="56" t="str">
        <f t="shared" si="40"/>
        <v>是</v>
      </c>
      <c r="U145" s="69" t="s">
        <v>79</v>
      </c>
      <c r="V145" s="70">
        <v>0.8</v>
      </c>
      <c r="W145" s="69">
        <v>1</v>
      </c>
      <c r="X145" s="70">
        <f t="shared" si="41"/>
        <v>41.54</v>
      </c>
      <c r="Y145" s="77" t="e">
        <f>VLOOKUP(C145,#REF!,9,FALSE)</f>
        <v>#REF!</v>
      </c>
      <c r="Z145" s="77" t="e">
        <f>VLOOKUP($C145,#REF!,3,FALSE)</f>
        <v>#REF!</v>
      </c>
      <c r="AA145" s="78" t="e">
        <f>VLOOKUP($C145,#REF!,4,FALSE)*0.8</f>
        <v>#REF!</v>
      </c>
      <c r="AB145" s="78" t="e">
        <f>VLOOKUP($C145,#REF!,5,FALSE)</f>
        <v>#REF!</v>
      </c>
      <c r="AC145" s="86" t="e">
        <f>VLOOKUP($C145,#REF!,6,FALSE)</f>
        <v>#REF!</v>
      </c>
      <c r="AD145" s="17">
        <v>0.4556</v>
      </c>
      <c r="AE145" s="19" t="e">
        <f t="shared" ref="AE145:AE154" si="48">Y145*0.05*AC145</f>
        <v>#REF!</v>
      </c>
      <c r="AF145" s="77" t="e">
        <f t="shared" si="42"/>
        <v>#REF!</v>
      </c>
      <c r="AG145" s="77"/>
      <c r="AH145" s="77"/>
      <c r="AI145" s="77"/>
      <c r="AJ145" s="56" t="e">
        <f t="shared" si="43"/>
        <v>#REF!</v>
      </c>
      <c r="AK145" s="69"/>
      <c r="AL145" s="69"/>
      <c r="AM145" s="95" t="s">
        <v>75</v>
      </c>
      <c r="AN145" s="95" t="s">
        <v>75</v>
      </c>
      <c r="AO145" s="94"/>
      <c r="AP145" s="94"/>
      <c r="AQ145" s="95"/>
      <c r="AR145" s="94">
        <f t="shared" si="44"/>
        <v>0</v>
      </c>
      <c r="AS145" s="97" t="e">
        <f t="shared" ref="AS145:AS154" si="49">IF(AR145&gt;=AJ145,0,X145+AF145+AI145-AR145)</f>
        <v>#REF!</v>
      </c>
      <c r="AT145" s="2" t="e">
        <f t="shared" si="45"/>
        <v>#REF!</v>
      </c>
      <c r="AU145" s="2" t="e">
        <f t="shared" si="46"/>
        <v>#REF!</v>
      </c>
      <c r="AV145" s="2" t="e">
        <f t="shared" si="47"/>
        <v>#REF!</v>
      </c>
    </row>
    <row r="146" s="2" customFormat="1" ht="46" spans="1:48">
      <c r="A146" s="29">
        <v>146</v>
      </c>
      <c r="B146" s="27"/>
      <c r="C146" s="26" t="s">
        <v>491</v>
      </c>
      <c r="D146" s="27" t="s">
        <v>492</v>
      </c>
      <c r="E146" s="46" t="s">
        <v>493</v>
      </c>
      <c r="F146" s="45">
        <f>'[1]2021年度园区有效投入-技术改造'!$I147</f>
        <v>792.54</v>
      </c>
      <c r="G146" s="26" t="s">
        <v>62</v>
      </c>
      <c r="H146" s="27">
        <v>0.8</v>
      </c>
      <c r="I146" s="57">
        <f t="shared" si="34"/>
        <v>90.2</v>
      </c>
      <c r="J146" s="57">
        <f t="shared" si="35"/>
        <v>90.2</v>
      </c>
      <c r="K146" s="58">
        <v>2890.72</v>
      </c>
      <c r="L146" s="59">
        <f t="shared" si="36"/>
        <v>0.274166989538938</v>
      </c>
      <c r="M146" s="57">
        <f t="shared" si="37"/>
        <v>90.4</v>
      </c>
      <c r="N146" s="56">
        <f t="shared" si="38"/>
        <v>90.4</v>
      </c>
      <c r="O146" s="26" t="s">
        <v>69</v>
      </c>
      <c r="P146" s="63" t="s">
        <v>70</v>
      </c>
      <c r="Q146" s="63" t="s">
        <v>70</v>
      </c>
      <c r="R146" s="56"/>
      <c r="S146" s="57">
        <f t="shared" si="39"/>
        <v>0.903</v>
      </c>
      <c r="T146" s="56" t="str">
        <f t="shared" si="40"/>
        <v>是</v>
      </c>
      <c r="U146" s="69">
        <v>7087</v>
      </c>
      <c r="V146" s="70">
        <v>1</v>
      </c>
      <c r="W146" s="69">
        <v>1</v>
      </c>
      <c r="X146" s="70">
        <f t="shared" si="41"/>
        <v>69.93</v>
      </c>
      <c r="Y146" s="77" t="e">
        <f>VLOOKUP(C146,#REF!,9,FALSE)</f>
        <v>#REF!</v>
      </c>
      <c r="Z146" s="77" t="e">
        <f>VLOOKUP($C146,#REF!,3,FALSE)</f>
        <v>#REF!</v>
      </c>
      <c r="AA146" s="78" t="e">
        <f>VLOOKUP($C146,#REF!,4,FALSE)*0.8</f>
        <v>#REF!</v>
      </c>
      <c r="AB146" s="78" t="e">
        <f>VLOOKUP($C146,#REF!,5,FALSE)</f>
        <v>#REF!</v>
      </c>
      <c r="AC146" s="86" t="e">
        <f>VLOOKUP($C146,#REF!,6,FALSE)</f>
        <v>#REF!</v>
      </c>
      <c r="AD146" s="17">
        <v>0.4556</v>
      </c>
      <c r="AE146" s="19" t="e">
        <f t="shared" si="48"/>
        <v>#REF!</v>
      </c>
      <c r="AF146" s="77" t="e">
        <f t="shared" si="42"/>
        <v>#REF!</v>
      </c>
      <c r="AG146" s="77"/>
      <c r="AH146" s="77"/>
      <c r="AI146" s="77"/>
      <c r="AJ146" s="56" t="e">
        <f t="shared" si="43"/>
        <v>#REF!</v>
      </c>
      <c r="AK146" s="69"/>
      <c r="AL146" s="69"/>
      <c r="AM146" s="95" t="s">
        <v>75</v>
      </c>
      <c r="AN146" s="95" t="s">
        <v>75</v>
      </c>
      <c r="AO146" s="94"/>
      <c r="AP146" s="94"/>
      <c r="AQ146" s="95"/>
      <c r="AR146" s="94">
        <f t="shared" si="44"/>
        <v>0</v>
      </c>
      <c r="AS146" s="97" t="e">
        <f t="shared" si="49"/>
        <v>#REF!</v>
      </c>
      <c r="AT146" s="2" t="e">
        <f t="shared" si="45"/>
        <v>#REF!</v>
      </c>
      <c r="AU146" s="2" t="e">
        <f t="shared" si="46"/>
        <v>#REF!</v>
      </c>
      <c r="AV146" s="2" t="e">
        <f t="shared" si="47"/>
        <v>#REF!</v>
      </c>
    </row>
    <row r="147" s="2" customFormat="1" ht="46" spans="1:48">
      <c r="A147" s="29">
        <v>147</v>
      </c>
      <c r="B147" s="27"/>
      <c r="C147" s="26" t="s">
        <v>494</v>
      </c>
      <c r="D147" s="27" t="s">
        <v>495</v>
      </c>
      <c r="E147" s="46" t="s">
        <v>496</v>
      </c>
      <c r="F147" s="45">
        <f>'[1]2021年度园区有效投入-技术改造'!$I148</f>
        <v>203.18</v>
      </c>
      <c r="G147" s="26" t="s">
        <v>90</v>
      </c>
      <c r="H147" s="27">
        <v>0.6</v>
      </c>
      <c r="I147" s="57">
        <f t="shared" si="34"/>
        <v>90</v>
      </c>
      <c r="J147" s="57">
        <f t="shared" si="35"/>
        <v>90</v>
      </c>
      <c r="K147" s="58">
        <v>1544.19</v>
      </c>
      <c r="L147" s="59">
        <f t="shared" si="36"/>
        <v>0.131577072769543</v>
      </c>
      <c r="M147" s="57">
        <f t="shared" si="37"/>
        <v>90.19</v>
      </c>
      <c r="N147" s="56">
        <f t="shared" si="38"/>
        <v>90.19</v>
      </c>
      <c r="O147" s="26" t="s">
        <v>69</v>
      </c>
      <c r="P147" s="63" t="s">
        <v>70</v>
      </c>
      <c r="Q147" s="63" t="s">
        <v>70</v>
      </c>
      <c r="R147" s="56"/>
      <c r="S147" s="57">
        <f t="shared" si="39"/>
        <v>0.901</v>
      </c>
      <c r="T147" s="56" t="str">
        <f t="shared" si="40"/>
        <v>否</v>
      </c>
      <c r="U147" s="69">
        <v>1500</v>
      </c>
      <c r="V147" s="70">
        <v>1</v>
      </c>
      <c r="W147" s="69">
        <v>1</v>
      </c>
      <c r="X147" s="70">
        <f t="shared" si="41"/>
        <v>17.08</v>
      </c>
      <c r="Y147" s="77"/>
      <c r="Z147" s="77"/>
      <c r="AA147" s="77"/>
      <c r="AB147" s="77"/>
      <c r="AC147" s="77"/>
      <c r="AD147" s="17">
        <v>0.4556</v>
      </c>
      <c r="AE147" s="19">
        <f t="shared" si="48"/>
        <v>0</v>
      </c>
      <c r="AF147" s="77">
        <f t="shared" si="42"/>
        <v>0</v>
      </c>
      <c r="AG147" s="77"/>
      <c r="AH147" s="77"/>
      <c r="AI147" s="77"/>
      <c r="AJ147" s="56">
        <f t="shared" si="43"/>
        <v>17.08</v>
      </c>
      <c r="AK147" s="69"/>
      <c r="AL147" s="69"/>
      <c r="AM147" s="95" t="s">
        <v>75</v>
      </c>
      <c r="AN147" s="95" t="s">
        <v>75</v>
      </c>
      <c r="AO147" s="94"/>
      <c r="AP147" s="94"/>
      <c r="AQ147" s="95"/>
      <c r="AR147" s="94">
        <f t="shared" si="44"/>
        <v>0</v>
      </c>
      <c r="AS147" s="97">
        <f t="shared" si="49"/>
        <v>17.08</v>
      </c>
      <c r="AT147" s="2">
        <f t="shared" si="45"/>
        <v>17.08</v>
      </c>
      <c r="AU147" s="2">
        <f t="shared" si="46"/>
        <v>17.08</v>
      </c>
      <c r="AV147" s="2">
        <f t="shared" si="47"/>
        <v>0</v>
      </c>
    </row>
    <row r="148" s="2" customFormat="1" ht="46" spans="1:48">
      <c r="A148" s="29">
        <v>148</v>
      </c>
      <c r="B148" s="27"/>
      <c r="C148" s="26" t="s">
        <v>497</v>
      </c>
      <c r="D148" s="27" t="s">
        <v>498</v>
      </c>
      <c r="E148" s="46" t="s">
        <v>499</v>
      </c>
      <c r="F148" s="45">
        <f>'[1]2021年度园区有效投入-技术改造'!$I149</f>
        <v>735.86</v>
      </c>
      <c r="G148" s="26" t="s">
        <v>62</v>
      </c>
      <c r="H148" s="27">
        <v>0.8</v>
      </c>
      <c r="I148" s="57">
        <f t="shared" si="34"/>
        <v>90.18</v>
      </c>
      <c r="J148" s="57">
        <f t="shared" si="35"/>
        <v>90.18</v>
      </c>
      <c r="K148" s="58">
        <v>14806</v>
      </c>
      <c r="L148" s="59">
        <f t="shared" si="36"/>
        <v>0.0497001215723355</v>
      </c>
      <c r="M148" s="57">
        <f t="shared" si="37"/>
        <v>90.07</v>
      </c>
      <c r="N148" s="56">
        <f t="shared" si="38"/>
        <v>90.07</v>
      </c>
      <c r="O148" s="26" t="s">
        <v>69</v>
      </c>
      <c r="P148" s="63" t="s">
        <v>70</v>
      </c>
      <c r="Q148" s="63" t="s">
        <v>70</v>
      </c>
      <c r="R148" s="56"/>
      <c r="S148" s="57">
        <f t="shared" si="39"/>
        <v>0.9013</v>
      </c>
      <c r="T148" s="56" t="str">
        <f t="shared" si="40"/>
        <v>是</v>
      </c>
      <c r="U148" s="69">
        <v>1569</v>
      </c>
      <c r="V148" s="70">
        <v>1</v>
      </c>
      <c r="W148" s="69">
        <v>1</v>
      </c>
      <c r="X148" s="70">
        <f t="shared" si="41"/>
        <v>64.83</v>
      </c>
      <c r="Y148" s="77"/>
      <c r="Z148" s="77"/>
      <c r="AA148" s="77"/>
      <c r="AB148" s="77"/>
      <c r="AC148" s="77"/>
      <c r="AD148" s="17">
        <v>0.4556</v>
      </c>
      <c r="AE148" s="19">
        <f t="shared" si="48"/>
        <v>0</v>
      </c>
      <c r="AF148" s="77">
        <f t="shared" si="42"/>
        <v>0</v>
      </c>
      <c r="AG148" s="77"/>
      <c r="AH148" s="77"/>
      <c r="AI148" s="77"/>
      <c r="AJ148" s="56">
        <f t="shared" si="43"/>
        <v>64.83</v>
      </c>
      <c r="AK148" s="69"/>
      <c r="AL148" s="69"/>
      <c r="AM148" s="95" t="s">
        <v>75</v>
      </c>
      <c r="AN148" s="95" t="s">
        <v>75</v>
      </c>
      <c r="AO148" s="94"/>
      <c r="AP148" s="94"/>
      <c r="AQ148" s="95"/>
      <c r="AR148" s="94">
        <f t="shared" si="44"/>
        <v>0</v>
      </c>
      <c r="AS148" s="97">
        <f t="shared" si="49"/>
        <v>64.83</v>
      </c>
      <c r="AT148" s="2">
        <f t="shared" si="45"/>
        <v>64.83</v>
      </c>
      <c r="AU148" s="2">
        <f t="shared" si="46"/>
        <v>64.83</v>
      </c>
      <c r="AV148" s="2">
        <f t="shared" si="47"/>
        <v>0</v>
      </c>
    </row>
    <row r="149" s="2" customFormat="1" ht="61" spans="1:48">
      <c r="A149" s="29">
        <v>149</v>
      </c>
      <c r="B149" s="27"/>
      <c r="C149" s="26" t="s">
        <v>500</v>
      </c>
      <c r="D149" s="27" t="s">
        <v>501</v>
      </c>
      <c r="E149" s="46" t="s">
        <v>502</v>
      </c>
      <c r="F149" s="45">
        <f>'[1]2021年度园区有效投入-技术改造'!$I150</f>
        <v>298.59</v>
      </c>
      <c r="G149" s="26" t="s">
        <v>68</v>
      </c>
      <c r="H149" s="27">
        <v>1</v>
      </c>
      <c r="I149" s="57">
        <f t="shared" si="34"/>
        <v>90.03</v>
      </c>
      <c r="J149" s="57">
        <f t="shared" si="35"/>
        <v>90.03</v>
      </c>
      <c r="K149" s="58">
        <v>26640.45</v>
      </c>
      <c r="L149" s="59">
        <f t="shared" si="36"/>
        <v>0.0112081440065765</v>
      </c>
      <c r="M149" s="57">
        <f t="shared" si="37"/>
        <v>90.01</v>
      </c>
      <c r="N149" s="56">
        <f t="shared" si="38"/>
        <v>90.01</v>
      </c>
      <c r="O149" s="26" t="s">
        <v>69</v>
      </c>
      <c r="P149" s="63" t="s">
        <v>70</v>
      </c>
      <c r="Q149" s="63" t="s">
        <v>70</v>
      </c>
      <c r="R149" s="56"/>
      <c r="S149" s="57">
        <f t="shared" si="39"/>
        <v>0.9002</v>
      </c>
      <c r="T149" s="56" t="str">
        <f t="shared" si="40"/>
        <v>否</v>
      </c>
      <c r="U149" s="69" t="s">
        <v>79</v>
      </c>
      <c r="V149" s="70">
        <v>1</v>
      </c>
      <c r="W149" s="69">
        <v>1</v>
      </c>
      <c r="X149" s="70">
        <f t="shared" si="41"/>
        <v>27.48</v>
      </c>
      <c r="Y149" s="77"/>
      <c r="Z149" s="77"/>
      <c r="AA149" s="77"/>
      <c r="AB149" s="77"/>
      <c r="AC149" s="77"/>
      <c r="AD149" s="17">
        <v>0.4556</v>
      </c>
      <c r="AE149" s="19">
        <f t="shared" si="48"/>
        <v>0</v>
      </c>
      <c r="AF149" s="77">
        <f t="shared" si="42"/>
        <v>0</v>
      </c>
      <c r="AG149" s="77"/>
      <c r="AH149" s="77"/>
      <c r="AI149" s="77"/>
      <c r="AJ149" s="56">
        <f t="shared" si="43"/>
        <v>27.48</v>
      </c>
      <c r="AK149" s="69"/>
      <c r="AL149" s="69"/>
      <c r="AM149" s="95" t="s">
        <v>75</v>
      </c>
      <c r="AN149" s="95" t="s">
        <v>75</v>
      </c>
      <c r="AO149" s="94"/>
      <c r="AP149" s="94"/>
      <c r="AQ149" s="95"/>
      <c r="AR149" s="94">
        <f t="shared" si="44"/>
        <v>0</v>
      </c>
      <c r="AS149" s="97">
        <f t="shared" si="49"/>
        <v>27.48</v>
      </c>
      <c r="AT149" s="2">
        <f t="shared" si="45"/>
        <v>27.48</v>
      </c>
      <c r="AU149" s="2">
        <f t="shared" si="46"/>
        <v>27.48</v>
      </c>
      <c r="AV149" s="2">
        <f t="shared" si="47"/>
        <v>0</v>
      </c>
    </row>
    <row r="150" s="2" customFormat="1" ht="46" spans="1:48">
      <c r="A150" s="29">
        <v>150</v>
      </c>
      <c r="B150" s="27"/>
      <c r="C150" s="30" t="s">
        <v>503</v>
      </c>
      <c r="D150" s="27" t="s">
        <v>504</v>
      </c>
      <c r="E150" s="46" t="s">
        <v>505</v>
      </c>
      <c r="F150" s="45">
        <f>'[1]2021年度园区有效投入-技术改造'!$I151</f>
        <v>228.82</v>
      </c>
      <c r="G150" s="26" t="s">
        <v>90</v>
      </c>
      <c r="H150" s="27">
        <v>0.6</v>
      </c>
      <c r="I150" s="57">
        <f t="shared" si="34"/>
        <v>90.01</v>
      </c>
      <c r="J150" s="57">
        <f t="shared" si="35"/>
        <v>90.01</v>
      </c>
      <c r="K150" s="58">
        <v>282.44</v>
      </c>
      <c r="L150" s="59">
        <f t="shared" si="36"/>
        <v>0.810154369069537</v>
      </c>
      <c r="M150" s="57">
        <f t="shared" si="37"/>
        <v>91.2</v>
      </c>
      <c r="N150" s="56">
        <f t="shared" si="38"/>
        <v>91.2</v>
      </c>
      <c r="O150" s="26" t="s">
        <v>69</v>
      </c>
      <c r="P150" s="63" t="s">
        <v>70</v>
      </c>
      <c r="Q150" s="63" t="s">
        <v>70</v>
      </c>
      <c r="R150" s="56"/>
      <c r="S150" s="57">
        <f t="shared" si="39"/>
        <v>0.9061</v>
      </c>
      <c r="T150" s="56" t="str">
        <f t="shared" si="40"/>
        <v>否</v>
      </c>
      <c r="U150" s="69" t="s">
        <v>79</v>
      </c>
      <c r="V150" s="70">
        <v>1</v>
      </c>
      <c r="W150" s="69">
        <v>1</v>
      </c>
      <c r="X150" s="70">
        <f t="shared" si="41"/>
        <v>19.33</v>
      </c>
      <c r="Y150" s="77"/>
      <c r="Z150" s="77"/>
      <c r="AA150" s="77"/>
      <c r="AB150" s="77"/>
      <c r="AC150" s="77"/>
      <c r="AD150" s="17">
        <v>0.4556</v>
      </c>
      <c r="AE150" s="19">
        <f t="shared" si="48"/>
        <v>0</v>
      </c>
      <c r="AF150" s="77">
        <f t="shared" si="42"/>
        <v>0</v>
      </c>
      <c r="AG150" s="77"/>
      <c r="AH150" s="77"/>
      <c r="AI150" s="77"/>
      <c r="AJ150" s="56">
        <f t="shared" si="43"/>
        <v>19.33</v>
      </c>
      <c r="AK150" s="69"/>
      <c r="AL150" s="69"/>
      <c r="AM150" s="95" t="s">
        <v>75</v>
      </c>
      <c r="AN150" s="95" t="s">
        <v>75</v>
      </c>
      <c r="AO150" s="94"/>
      <c r="AP150" s="94"/>
      <c r="AQ150" s="95"/>
      <c r="AR150" s="94">
        <f t="shared" si="44"/>
        <v>0</v>
      </c>
      <c r="AS150" s="97">
        <f t="shared" si="49"/>
        <v>19.33</v>
      </c>
      <c r="AT150" s="2">
        <f t="shared" si="45"/>
        <v>19.33</v>
      </c>
      <c r="AU150" s="2">
        <f t="shared" si="46"/>
        <v>19.33</v>
      </c>
      <c r="AV150" s="2">
        <f t="shared" si="47"/>
        <v>0</v>
      </c>
    </row>
    <row r="151" s="2" customFormat="1" ht="76" spans="1:48">
      <c r="A151" s="29">
        <v>151</v>
      </c>
      <c r="B151" s="27"/>
      <c r="C151" s="26" t="s">
        <v>506</v>
      </c>
      <c r="D151" s="27" t="s">
        <v>507</v>
      </c>
      <c r="E151" s="46" t="s">
        <v>508</v>
      </c>
      <c r="F151" s="45">
        <f>'[1]2021年度园区有效投入-技术改造'!$I152</f>
        <v>639.05</v>
      </c>
      <c r="G151" s="26" t="s">
        <v>62</v>
      </c>
      <c r="H151" s="27">
        <v>0.8</v>
      </c>
      <c r="I151" s="57">
        <f t="shared" si="34"/>
        <v>90.15</v>
      </c>
      <c r="J151" s="57">
        <f t="shared" si="35"/>
        <v>90.15</v>
      </c>
      <c r="K151" s="58">
        <v>6463.14</v>
      </c>
      <c r="L151" s="59">
        <f t="shared" si="36"/>
        <v>0.0988760880934035</v>
      </c>
      <c r="M151" s="57">
        <f t="shared" si="37"/>
        <v>90.14</v>
      </c>
      <c r="N151" s="56">
        <f t="shared" si="38"/>
        <v>90.14</v>
      </c>
      <c r="O151" s="26" t="s">
        <v>69</v>
      </c>
      <c r="P151" s="63" t="s">
        <v>70</v>
      </c>
      <c r="Q151" s="63" t="s">
        <v>70</v>
      </c>
      <c r="R151" s="56"/>
      <c r="S151" s="57">
        <f t="shared" si="39"/>
        <v>0.9015</v>
      </c>
      <c r="T151" s="56" t="str">
        <f t="shared" si="40"/>
        <v>是</v>
      </c>
      <c r="U151" s="69" t="s">
        <v>79</v>
      </c>
      <c r="V151" s="70">
        <v>0.8</v>
      </c>
      <c r="W151" s="69">
        <v>1</v>
      </c>
      <c r="X151" s="70">
        <f t="shared" si="41"/>
        <v>45.05</v>
      </c>
      <c r="Y151" s="77"/>
      <c r="Z151" s="77"/>
      <c r="AA151" s="77"/>
      <c r="AB151" s="77"/>
      <c r="AC151" s="77"/>
      <c r="AD151" s="17">
        <v>0.4556</v>
      </c>
      <c r="AE151" s="19">
        <f t="shared" si="48"/>
        <v>0</v>
      </c>
      <c r="AF151" s="77">
        <f t="shared" si="42"/>
        <v>0</v>
      </c>
      <c r="AG151" s="77"/>
      <c r="AH151" s="77"/>
      <c r="AI151" s="77"/>
      <c r="AJ151" s="56">
        <f t="shared" si="43"/>
        <v>45.05</v>
      </c>
      <c r="AK151" s="69"/>
      <c r="AL151" s="69"/>
      <c r="AM151" s="95" t="s">
        <v>75</v>
      </c>
      <c r="AN151" s="95" t="s">
        <v>75</v>
      </c>
      <c r="AO151" s="94"/>
      <c r="AP151" s="94"/>
      <c r="AQ151" s="95"/>
      <c r="AR151" s="94">
        <f t="shared" si="44"/>
        <v>0</v>
      </c>
      <c r="AS151" s="97">
        <f t="shared" si="49"/>
        <v>45.05</v>
      </c>
      <c r="AT151" s="2">
        <f t="shared" si="45"/>
        <v>45.05</v>
      </c>
      <c r="AU151" s="2">
        <f t="shared" si="46"/>
        <v>45.05</v>
      </c>
      <c r="AV151" s="2">
        <f t="shared" si="47"/>
        <v>0</v>
      </c>
    </row>
    <row r="152" s="2" customFormat="1" ht="46" spans="1:48">
      <c r="A152" s="29">
        <v>152</v>
      </c>
      <c r="B152" s="27"/>
      <c r="C152" s="26" t="s">
        <v>509</v>
      </c>
      <c r="D152" s="27" t="s">
        <v>510</v>
      </c>
      <c r="E152" s="46" t="s">
        <v>511</v>
      </c>
      <c r="F152" s="45">
        <f>'[1]2021年度园区有效投入-技术改造'!$I153</f>
        <v>306.07</v>
      </c>
      <c r="G152" s="26" t="s">
        <v>62</v>
      </c>
      <c r="H152" s="27">
        <v>0.8</v>
      </c>
      <c r="I152" s="57">
        <f t="shared" si="34"/>
        <v>90.04</v>
      </c>
      <c r="J152" s="57">
        <f t="shared" si="35"/>
        <v>90.04</v>
      </c>
      <c r="K152" s="58">
        <v>2091</v>
      </c>
      <c r="L152" s="59">
        <f t="shared" si="36"/>
        <v>0.14637494021999</v>
      </c>
      <c r="M152" s="57">
        <f t="shared" si="37"/>
        <v>90.21</v>
      </c>
      <c r="N152" s="56">
        <f t="shared" si="38"/>
        <v>90.21</v>
      </c>
      <c r="O152" s="26" t="s">
        <v>63</v>
      </c>
      <c r="P152" s="63">
        <v>3.5</v>
      </c>
      <c r="Q152" s="63" t="s">
        <v>64</v>
      </c>
      <c r="R152" s="56"/>
      <c r="S152" s="57">
        <f t="shared" si="39"/>
        <v>0.9013</v>
      </c>
      <c r="T152" s="56" t="str">
        <f t="shared" si="40"/>
        <v>否</v>
      </c>
      <c r="U152" s="69" t="s">
        <v>79</v>
      </c>
      <c r="V152" s="70">
        <v>1</v>
      </c>
      <c r="W152" s="69">
        <v>1</v>
      </c>
      <c r="X152" s="70">
        <f t="shared" si="41"/>
        <v>26.97</v>
      </c>
      <c r="Y152" s="77"/>
      <c r="Z152" s="77"/>
      <c r="AA152" s="77"/>
      <c r="AB152" s="77"/>
      <c r="AC152" s="77"/>
      <c r="AD152" s="17">
        <v>0.4556</v>
      </c>
      <c r="AE152" s="19">
        <f t="shared" si="48"/>
        <v>0</v>
      </c>
      <c r="AF152" s="77">
        <f t="shared" si="42"/>
        <v>0</v>
      </c>
      <c r="AG152" s="77"/>
      <c r="AH152" s="77"/>
      <c r="AI152" s="77"/>
      <c r="AJ152" s="56">
        <f t="shared" si="43"/>
        <v>26.97</v>
      </c>
      <c r="AK152" s="69"/>
      <c r="AL152" s="69"/>
      <c r="AM152" s="95" t="s">
        <v>75</v>
      </c>
      <c r="AN152" s="95" t="s">
        <v>75</v>
      </c>
      <c r="AO152" s="94"/>
      <c r="AP152" s="94"/>
      <c r="AQ152" s="95"/>
      <c r="AR152" s="94">
        <f t="shared" si="44"/>
        <v>0</v>
      </c>
      <c r="AS152" s="97">
        <f t="shared" si="49"/>
        <v>26.97</v>
      </c>
      <c r="AT152" s="2">
        <f t="shared" si="45"/>
        <v>26.97</v>
      </c>
      <c r="AU152" s="2">
        <f t="shared" si="46"/>
        <v>26.97</v>
      </c>
      <c r="AV152" s="2">
        <f t="shared" si="47"/>
        <v>0</v>
      </c>
    </row>
    <row r="153" s="2" customFormat="1" ht="46" spans="1:48">
      <c r="A153" s="29">
        <v>153</v>
      </c>
      <c r="B153" s="27"/>
      <c r="C153" s="26" t="s">
        <v>512</v>
      </c>
      <c r="D153" s="27" t="s">
        <v>513</v>
      </c>
      <c r="E153" s="46" t="s">
        <v>514</v>
      </c>
      <c r="F153" s="45">
        <f>'[1]2021年度园区有效投入-技术改造'!$I154</f>
        <v>558.65</v>
      </c>
      <c r="G153" s="26" t="s">
        <v>86</v>
      </c>
      <c r="H153" s="27">
        <v>0.7</v>
      </c>
      <c r="I153" s="57">
        <f t="shared" si="34"/>
        <v>90.12</v>
      </c>
      <c r="J153" s="57">
        <f t="shared" si="35"/>
        <v>90.12</v>
      </c>
      <c r="K153" s="58">
        <v>66.75</v>
      </c>
      <c r="L153" s="59">
        <f t="shared" si="36"/>
        <v>1</v>
      </c>
      <c r="M153" s="57">
        <f t="shared" si="37"/>
        <v>91.48</v>
      </c>
      <c r="N153" s="56">
        <f t="shared" si="38"/>
        <v>91.48</v>
      </c>
      <c r="O153" s="26" t="s">
        <v>69</v>
      </c>
      <c r="P153" s="63" t="s">
        <v>70</v>
      </c>
      <c r="Q153" s="63" t="s">
        <v>70</v>
      </c>
      <c r="R153" s="56"/>
      <c r="S153" s="57">
        <f t="shared" si="39"/>
        <v>0.908</v>
      </c>
      <c r="T153" s="56" t="str">
        <f t="shared" si="40"/>
        <v>是</v>
      </c>
      <c r="U153" s="69" t="s">
        <v>79</v>
      </c>
      <c r="V153" s="70">
        <v>0.8</v>
      </c>
      <c r="W153" s="69">
        <v>1</v>
      </c>
      <c r="X153" s="70">
        <f t="shared" si="41"/>
        <v>38.72</v>
      </c>
      <c r="Y153" s="77"/>
      <c r="Z153" s="77"/>
      <c r="AA153" s="77"/>
      <c r="AB153" s="77"/>
      <c r="AC153" s="77"/>
      <c r="AD153" s="17">
        <v>0.4556</v>
      </c>
      <c r="AE153" s="19">
        <f t="shared" si="48"/>
        <v>0</v>
      </c>
      <c r="AF153" s="77">
        <f t="shared" si="42"/>
        <v>0</v>
      </c>
      <c r="AG153" s="77"/>
      <c r="AH153" s="77"/>
      <c r="AI153" s="77"/>
      <c r="AJ153" s="56">
        <f t="shared" si="43"/>
        <v>38.72</v>
      </c>
      <c r="AK153" s="69"/>
      <c r="AL153" s="69"/>
      <c r="AM153" s="95" t="s">
        <v>75</v>
      </c>
      <c r="AN153" s="95" t="s">
        <v>75</v>
      </c>
      <c r="AO153" s="94"/>
      <c r="AP153" s="94"/>
      <c r="AQ153" s="95"/>
      <c r="AR153" s="94">
        <f t="shared" si="44"/>
        <v>0</v>
      </c>
      <c r="AS153" s="97">
        <f t="shared" si="49"/>
        <v>38.72</v>
      </c>
      <c r="AT153" s="2">
        <f t="shared" si="45"/>
        <v>38.72</v>
      </c>
      <c r="AU153" s="2">
        <f t="shared" si="46"/>
        <v>38.72</v>
      </c>
      <c r="AV153" s="2">
        <f t="shared" si="47"/>
        <v>0</v>
      </c>
    </row>
    <row r="154" s="2" customFormat="1" ht="61" spans="1:48">
      <c r="A154" s="99">
        <v>156</v>
      </c>
      <c r="B154" s="27"/>
      <c r="C154" s="26" t="s">
        <v>515</v>
      </c>
      <c r="D154" s="27" t="s">
        <v>516</v>
      </c>
      <c r="E154" s="46" t="s">
        <v>517</v>
      </c>
      <c r="F154" s="45">
        <f>'[1]2021年度园区有效投入-技术改造'!$I157</f>
        <v>1708.66</v>
      </c>
      <c r="G154" s="26" t="s">
        <v>62</v>
      </c>
      <c r="H154" s="27">
        <v>0.8</v>
      </c>
      <c r="I154" s="57">
        <f t="shared" si="34"/>
        <v>90.52</v>
      </c>
      <c r="J154" s="57">
        <f t="shared" si="35"/>
        <v>90.52</v>
      </c>
      <c r="K154" s="58">
        <v>1989</v>
      </c>
      <c r="L154" s="59">
        <f t="shared" si="36"/>
        <v>0.859054801407743</v>
      </c>
      <c r="M154" s="57">
        <f t="shared" si="37"/>
        <v>91.27</v>
      </c>
      <c r="N154" s="56">
        <f t="shared" si="38"/>
        <v>91.27</v>
      </c>
      <c r="O154" s="26" t="s">
        <v>69</v>
      </c>
      <c r="P154" s="63" t="s">
        <v>70</v>
      </c>
      <c r="Q154" s="63" t="s">
        <v>70</v>
      </c>
      <c r="R154" s="56"/>
      <c r="S154" s="57">
        <f t="shared" si="39"/>
        <v>0.909</v>
      </c>
      <c r="T154" s="56" t="str">
        <f t="shared" si="40"/>
        <v>是</v>
      </c>
      <c r="U154" s="69">
        <v>1816</v>
      </c>
      <c r="V154" s="70">
        <v>1</v>
      </c>
      <c r="W154" s="69">
        <v>1</v>
      </c>
      <c r="X154" s="70">
        <f t="shared" si="41"/>
        <v>151.59</v>
      </c>
      <c r="Y154" s="77" t="e">
        <f>VLOOKUP(C154,#REF!,9,FALSE)</f>
        <v>#REF!</v>
      </c>
      <c r="Z154" s="77" t="e">
        <f>VLOOKUP($C154,#REF!,3,FALSE)</f>
        <v>#REF!</v>
      </c>
      <c r="AA154" s="78" t="e">
        <f>VLOOKUP($C154,#REF!,4,FALSE)*0.8</f>
        <v>#REF!</v>
      </c>
      <c r="AB154" s="78" t="e">
        <f>VLOOKUP($C154,#REF!,5,FALSE)</f>
        <v>#REF!</v>
      </c>
      <c r="AC154" s="86" t="e">
        <f>VLOOKUP($C154,#REF!,6,FALSE)</f>
        <v>#REF!</v>
      </c>
      <c r="AD154" s="17">
        <v>0.4556</v>
      </c>
      <c r="AE154" s="19" t="e">
        <f t="shared" si="48"/>
        <v>#REF!</v>
      </c>
      <c r="AF154" s="77" t="e">
        <f t="shared" si="42"/>
        <v>#REF!</v>
      </c>
      <c r="AG154" s="77"/>
      <c r="AH154" s="77"/>
      <c r="AI154" s="77"/>
      <c r="AJ154" s="56" t="e">
        <f t="shared" si="43"/>
        <v>#REF!</v>
      </c>
      <c r="AK154" s="69"/>
      <c r="AL154" s="69"/>
      <c r="AM154" s="95" t="s">
        <v>75</v>
      </c>
      <c r="AN154" s="95" t="s">
        <v>75</v>
      </c>
      <c r="AO154" s="94"/>
      <c r="AP154" s="94"/>
      <c r="AQ154" s="95"/>
      <c r="AR154" s="94">
        <f t="shared" si="44"/>
        <v>0</v>
      </c>
      <c r="AS154" s="97" t="e">
        <f t="shared" si="49"/>
        <v>#REF!</v>
      </c>
      <c r="AT154" s="2" t="e">
        <f t="shared" si="45"/>
        <v>#REF!</v>
      </c>
      <c r="AU154" s="2" t="e">
        <f t="shared" si="46"/>
        <v>#REF!</v>
      </c>
      <c r="AV154" s="2" t="e">
        <f t="shared" si="47"/>
        <v>#REF!</v>
      </c>
    </row>
    <row r="155" s="2" customFormat="1" ht="15.2" spans="1:48">
      <c r="A155" s="27"/>
      <c r="B155" s="27"/>
      <c r="C155" s="27"/>
      <c r="D155" s="27"/>
      <c r="E155" s="27"/>
      <c r="F155" s="45">
        <f>SUM(F6:F154)</f>
        <v>275487.65</v>
      </c>
      <c r="G155" s="69"/>
      <c r="H155" s="27"/>
      <c r="I155" s="101"/>
      <c r="J155" s="27"/>
      <c r="K155" s="56"/>
      <c r="L155" s="102"/>
      <c r="M155" s="101"/>
      <c r="N155" s="56"/>
      <c r="O155" s="69"/>
      <c r="P155" s="69"/>
      <c r="Q155" s="69"/>
      <c r="R155" s="56"/>
      <c r="S155" s="27"/>
      <c r="T155" s="56"/>
      <c r="U155" s="69"/>
      <c r="V155" s="70"/>
      <c r="W155" s="69"/>
      <c r="X155" s="70">
        <f>SUM(X6:X154)</f>
        <v>19610.62</v>
      </c>
      <c r="Y155" s="70" t="e">
        <f>SUM(Y6:Y154)</f>
        <v>#REF!</v>
      </c>
      <c r="Z155" s="77"/>
      <c r="AA155" s="77"/>
      <c r="AB155" s="77"/>
      <c r="AC155" s="77"/>
      <c r="AD155" s="106"/>
      <c r="AE155" s="106" t="e">
        <f>SUM(AE8:AE154)</f>
        <v>#REF!</v>
      </c>
      <c r="AF155" s="106" t="e">
        <f>SUM(AF8:AF154)</f>
        <v>#REF!</v>
      </c>
      <c r="AG155" s="77"/>
      <c r="AH155" s="77"/>
      <c r="AI155" s="77"/>
      <c r="AJ155" s="106" t="e">
        <f t="shared" ref="AF155:AL155" si="50">SUM(AJ8:AJ154)</f>
        <v>#REF!</v>
      </c>
      <c r="AK155" s="106">
        <f t="shared" si="50"/>
        <v>0</v>
      </c>
      <c r="AL155" s="106">
        <f t="shared" si="50"/>
        <v>0</v>
      </c>
      <c r="AM155" s="107">
        <f t="shared" ref="AM155:AR155" si="51">SUM(AM6:AM154)</f>
        <v>4800</v>
      </c>
      <c r="AN155" s="107">
        <f t="shared" si="51"/>
        <v>77</v>
      </c>
      <c r="AO155" s="107">
        <f t="shared" si="51"/>
        <v>0</v>
      </c>
      <c r="AP155" s="107">
        <f t="shared" si="51"/>
        <v>2269.79</v>
      </c>
      <c r="AQ155" s="107">
        <f t="shared" si="51"/>
        <v>595</v>
      </c>
      <c r="AR155" s="107">
        <f t="shared" si="51"/>
        <v>7741.79</v>
      </c>
      <c r="AS155" s="107" t="e">
        <f>SUBTOTAL(9,AS6:AS154)</f>
        <v>#REF!</v>
      </c>
      <c r="AU155" s="2" t="e">
        <f t="shared" si="46"/>
        <v>#REF!</v>
      </c>
      <c r="AV155" s="2" t="e">
        <f t="shared" si="47"/>
        <v>#REF!</v>
      </c>
    </row>
    <row r="156" spans="39:47">
      <c r="AM156" s="108"/>
      <c r="AN156" s="108"/>
      <c r="AO156" s="108"/>
      <c r="AP156" s="108"/>
      <c r="AQ156" s="108"/>
      <c r="AR156" s="108"/>
      <c r="AU156" s="2"/>
    </row>
    <row r="157" spans="39:47">
      <c r="AM157" s="108"/>
      <c r="AN157" s="108"/>
      <c r="AO157" s="108"/>
      <c r="AP157" s="108"/>
      <c r="AQ157" s="108"/>
      <c r="AR157" s="108"/>
      <c r="AU157" s="2"/>
    </row>
    <row r="158" spans="32:47">
      <c r="AF158" s="17">
        <v>3414.12</v>
      </c>
      <c r="AM158" s="108"/>
      <c r="AN158" s="108"/>
      <c r="AO158" s="108"/>
      <c r="AP158" s="108"/>
      <c r="AQ158" s="108"/>
      <c r="AR158" s="108"/>
      <c r="AU158" s="2"/>
    </row>
    <row r="159" ht="17" spans="6:47">
      <c r="F159" s="14" t="s">
        <v>518</v>
      </c>
      <c r="L159" s="14" t="s">
        <v>518</v>
      </c>
      <c r="AF159" s="17">
        <v>1500</v>
      </c>
      <c r="AM159" s="108"/>
      <c r="AN159" s="108"/>
      <c r="AO159" s="108"/>
      <c r="AP159" s="108"/>
      <c r="AQ159" s="108"/>
      <c r="AR159" s="108"/>
      <c r="AU159" s="2"/>
    </row>
    <row r="160" spans="6:47">
      <c r="F160" s="14">
        <f>MAX(F$6:F$154)</f>
        <v>29047.06</v>
      </c>
      <c r="L160" s="103">
        <f>MAX(L$6:L$154)</f>
        <v>6.73159804922309</v>
      </c>
      <c r="AF160" s="17">
        <f>AF159/AF158</f>
        <v>0.439351868124143</v>
      </c>
      <c r="AM160" s="108"/>
      <c r="AN160" s="108"/>
      <c r="AO160" s="108"/>
      <c r="AP160" s="108"/>
      <c r="AQ160" s="108"/>
      <c r="AR160" s="108"/>
      <c r="AU160" s="2"/>
    </row>
    <row r="161" spans="6:47">
      <c r="F161" s="14">
        <f>MIN(F$6:F$154)</f>
        <v>203.18</v>
      </c>
      <c r="L161" s="104">
        <f>MIN(L$6:L$154)</f>
        <v>0.00182391860481591</v>
      </c>
      <c r="AM161" s="108"/>
      <c r="AN161" s="108"/>
      <c r="AO161" s="108"/>
      <c r="AP161" s="108"/>
      <c r="AQ161" s="108"/>
      <c r="AR161" s="108"/>
      <c r="AU161" s="2"/>
    </row>
    <row r="162" spans="6:47">
      <c r="F162" s="100">
        <f>0.1*F161/(F161-0.9*F160)</f>
        <v>-0.000783294024705644</v>
      </c>
      <c r="L162" s="100">
        <f>0.1*L161/(L161-0.9*L160)</f>
        <v>-3.01144914755047e-5</v>
      </c>
      <c r="AM162" s="108"/>
      <c r="AN162" s="108"/>
      <c r="AO162" s="108"/>
      <c r="AP162" s="108"/>
      <c r="AQ162" s="108"/>
      <c r="AR162" s="108"/>
      <c r="AU162" s="2"/>
    </row>
    <row r="163" spans="39:47">
      <c r="AM163" s="108"/>
      <c r="AN163" s="108"/>
      <c r="AO163" s="108"/>
      <c r="AP163" s="108"/>
      <c r="AQ163" s="108"/>
      <c r="AR163" s="108"/>
      <c r="AU163" s="2"/>
    </row>
    <row r="164" spans="39:47">
      <c r="AM164" s="108"/>
      <c r="AN164" s="108"/>
      <c r="AO164" s="108"/>
      <c r="AP164" s="108"/>
      <c r="AQ164" s="108"/>
      <c r="AR164" s="108"/>
      <c r="AU164" s="2"/>
    </row>
    <row r="165" spans="39:47">
      <c r="AM165" s="108"/>
      <c r="AN165" s="108"/>
      <c r="AO165" s="108"/>
      <c r="AP165" s="108"/>
      <c r="AQ165" s="108"/>
      <c r="AR165" s="108"/>
      <c r="AU165" s="2"/>
    </row>
    <row r="166" spans="39:47">
      <c r="AM166" s="108"/>
      <c r="AN166" s="108"/>
      <c r="AO166" s="108"/>
      <c r="AP166" s="108"/>
      <c r="AQ166" s="108"/>
      <c r="AR166" s="108"/>
      <c r="AU166" s="2"/>
    </row>
    <row r="167" spans="39:47">
      <c r="AM167" s="108"/>
      <c r="AN167" s="108"/>
      <c r="AO167" s="108"/>
      <c r="AP167" s="108"/>
      <c r="AQ167" s="108"/>
      <c r="AR167" s="108"/>
      <c r="AU167" s="2"/>
    </row>
    <row r="168" spans="39:47">
      <c r="AM168" s="108"/>
      <c r="AN168" s="108"/>
      <c r="AO168" s="108"/>
      <c r="AP168" s="108"/>
      <c r="AQ168" s="108"/>
      <c r="AR168" s="108"/>
      <c r="AU168" s="2"/>
    </row>
    <row r="169" spans="39:47">
      <c r="AM169" s="108"/>
      <c r="AN169" s="108"/>
      <c r="AO169" s="108"/>
      <c r="AP169" s="108"/>
      <c r="AQ169" s="108"/>
      <c r="AR169" s="108"/>
      <c r="AU169" s="2"/>
    </row>
    <row r="170" spans="39:47">
      <c r="AM170" s="108"/>
      <c r="AN170" s="108"/>
      <c r="AO170" s="108"/>
      <c r="AP170" s="108"/>
      <c r="AQ170" s="108"/>
      <c r="AR170" s="108"/>
      <c r="AU170" s="2"/>
    </row>
    <row r="171" spans="47:47">
      <c r="AU171" s="2"/>
    </row>
    <row r="172" spans="47:47">
      <c r="AU172" s="2"/>
    </row>
    <row r="173" spans="47:47">
      <c r="AU173" s="2"/>
    </row>
    <row r="174" spans="47:47">
      <c r="AU174" s="2"/>
    </row>
    <row r="175" spans="47:47">
      <c r="AU175" s="2"/>
    </row>
    <row r="176" spans="47:47">
      <c r="AU176" s="2"/>
    </row>
    <row r="177" spans="47:47">
      <c r="AU177" s="2"/>
    </row>
    <row r="178" spans="47:47">
      <c r="AU178" s="2"/>
    </row>
    <row r="179" spans="47:47">
      <c r="AU179" s="2"/>
    </row>
    <row r="180" spans="47:47">
      <c r="AU180" s="2"/>
    </row>
  </sheetData>
  <autoFilter ref="A5:AV154">
    <extLst/>
  </autoFilter>
  <mergeCells count="28">
    <mergeCell ref="A1:AS1"/>
    <mergeCell ref="A2:AS2"/>
    <mergeCell ref="F3:X3"/>
    <mergeCell ref="Y3:AI3"/>
    <mergeCell ref="AK3:AR3"/>
    <mergeCell ref="I4:J4"/>
    <mergeCell ref="K4:N4"/>
    <mergeCell ref="O4:R4"/>
    <mergeCell ref="T4:U4"/>
    <mergeCell ref="Y4:AF4"/>
    <mergeCell ref="AG4:AI4"/>
    <mergeCell ref="AK4:AO4"/>
    <mergeCell ref="A3:A5"/>
    <mergeCell ref="B3:B5"/>
    <mergeCell ref="B6:B7"/>
    <mergeCell ref="B8:B154"/>
    <mergeCell ref="C3:C5"/>
    <mergeCell ref="D3:D5"/>
    <mergeCell ref="E3:E5"/>
    <mergeCell ref="F4:F5"/>
    <mergeCell ref="H4:H5"/>
    <mergeCell ref="S4:S5"/>
    <mergeCell ref="V4:V5"/>
    <mergeCell ref="W4:W5"/>
    <mergeCell ref="X4:X5"/>
    <mergeCell ref="AJ3:AJ5"/>
    <mergeCell ref="AR4:AR5"/>
    <mergeCell ref="AS3:AS5"/>
  </mergeCells>
  <conditionalFormatting sqref="C$1:C$1048576">
    <cfRule type="duplicateValues" dxfId="0" priority="1"/>
  </conditionalFormatting>
  <conditionalFormatting sqref="E8:E154">
    <cfRule type="duplicateValues" dxfId="0" priority="2"/>
  </conditionalFormatting>
  <pageMargins left="0.75" right="0.75" top="1" bottom="1" header="0.5" footer="0.5"/>
  <pageSetup paperSize="8" scale="43"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V180"/>
  <sheetViews>
    <sheetView zoomScale="70" zoomScaleNormal="70" workbookViewId="0">
      <pane xSplit="3" ySplit="5" topLeftCell="W143" activePane="bottomRight" state="frozen"/>
      <selection/>
      <selection pane="topRight"/>
      <selection pane="bottomLeft"/>
      <selection pane="bottomRight" activeCell="AI155" sqref="AI155"/>
    </sheetView>
  </sheetViews>
  <sheetFormatPr defaultColWidth="9" defaultRowHeight="16.8"/>
  <cols>
    <col min="1" max="1" width="5.36538461538461" style="5" customWidth="1"/>
    <col min="2" max="2" width="9.79807692307692" style="5" customWidth="1"/>
    <col min="3" max="3" width="17.9038461538462" style="5" customWidth="1"/>
    <col min="4" max="4" width="9.75961538461538" style="5" customWidth="1"/>
    <col min="5" max="5" width="21.125" style="5" customWidth="1"/>
    <col min="6" max="6" width="14.8942307692308" style="14" customWidth="1"/>
    <col min="7" max="7" width="10.125" style="15" customWidth="1"/>
    <col min="8" max="8" width="8.63461538461539" style="5" customWidth="1"/>
    <col min="9" max="9" width="17.3269230769231" style="16" customWidth="1"/>
    <col min="10" max="10" width="9.47115384615385" style="5" customWidth="1"/>
    <col min="11" max="11" width="18.5288461538462" style="3" customWidth="1"/>
    <col min="12" max="12" width="15.6346153846154" style="3" customWidth="1"/>
    <col min="13" max="13" width="10.5480769230769" style="3" customWidth="1"/>
    <col min="14" max="14" width="8.125" style="3" customWidth="1"/>
    <col min="15" max="15" width="14.3557692307692" style="15" customWidth="1"/>
    <col min="16" max="16" width="8.125" style="15" customWidth="1"/>
    <col min="17" max="17" width="9.88461538461538" style="15" customWidth="1"/>
    <col min="18" max="18" width="10.4134615384615" style="3" customWidth="1"/>
    <col min="19" max="19" width="14" style="5" customWidth="1"/>
    <col min="20" max="20" width="16.125" style="3" customWidth="1"/>
    <col min="21" max="21" width="8.125" style="15" customWidth="1"/>
    <col min="22" max="22" width="9.36538461538461" style="6" customWidth="1"/>
    <col min="23" max="23" width="8.63461538461539" style="15" customWidth="1"/>
    <col min="24" max="24" width="20.125" style="6" customWidth="1"/>
    <col min="25" max="25" width="13.7596153846154" style="17" customWidth="1"/>
    <col min="26" max="26" width="8.25" style="17" customWidth="1"/>
    <col min="27" max="27" width="11.125" style="17" customWidth="1"/>
    <col min="28" max="28" width="11.875" style="17" customWidth="1"/>
    <col min="29" max="29" width="13.3653846153846" style="17" customWidth="1"/>
    <col min="30" max="30" width="7.72115384615385" style="18" customWidth="1"/>
    <col min="31" max="31" width="9.71153846153846" style="19" hidden="1" customWidth="1"/>
    <col min="32" max="32" width="11.875" style="17" customWidth="1"/>
    <col min="33" max="33" width="13.7596153846154" style="17" customWidth="1"/>
    <col min="34" max="34" width="8.125" style="17" customWidth="1"/>
    <col min="35" max="35" width="11.875" style="17" customWidth="1"/>
    <col min="36" max="36" width="10.3653846153846" style="3" customWidth="1"/>
    <col min="37" max="38" width="6.25" style="15" customWidth="1"/>
    <col min="39" max="39" width="9.34615384615385" style="15" customWidth="1"/>
    <col min="40" max="41" width="6.25" style="15" customWidth="1"/>
    <col min="42" max="42" width="10.0192307692308" style="15" customWidth="1"/>
    <col min="43" max="43" width="8.125" style="15" customWidth="1"/>
    <col min="44" max="44" width="10.0192307692308" style="15" customWidth="1"/>
    <col min="45" max="45" width="11.125" style="20" customWidth="1"/>
    <col min="46" max="49" width="9" style="6" hidden="1" customWidth="1"/>
    <col min="50" max="16384" width="9" style="6"/>
  </cols>
  <sheetData>
    <row r="1" ht="39" customHeight="1" spans="1:45">
      <c r="A1" s="21" t="s">
        <v>0</v>
      </c>
      <c r="B1" s="21"/>
      <c r="C1" s="21"/>
      <c r="D1" s="21"/>
      <c r="E1" s="21"/>
      <c r="F1" s="31"/>
      <c r="G1" s="32"/>
      <c r="H1" s="21"/>
      <c r="I1" s="47"/>
      <c r="J1" s="21"/>
      <c r="K1" s="48"/>
      <c r="L1" s="48"/>
      <c r="M1" s="48"/>
      <c r="N1" s="48"/>
      <c r="O1" s="32"/>
      <c r="P1" s="32"/>
      <c r="Q1" s="32"/>
      <c r="R1" s="48"/>
      <c r="S1" s="21"/>
      <c r="T1" s="48"/>
      <c r="U1" s="32"/>
      <c r="V1" s="21"/>
      <c r="W1" s="32"/>
      <c r="X1" s="21"/>
      <c r="Y1" s="71"/>
      <c r="Z1" s="71"/>
      <c r="AA1" s="71"/>
      <c r="AB1" s="71"/>
      <c r="AC1" s="71"/>
      <c r="AD1" s="79"/>
      <c r="AE1" s="80"/>
      <c r="AF1" s="71"/>
      <c r="AG1" s="71"/>
      <c r="AH1" s="71"/>
      <c r="AI1" s="71"/>
      <c r="AJ1" s="48"/>
      <c r="AK1" s="32"/>
      <c r="AL1" s="32"/>
      <c r="AM1" s="32"/>
      <c r="AN1" s="32"/>
      <c r="AO1" s="32"/>
      <c r="AP1" s="32"/>
      <c r="AQ1" s="32"/>
      <c r="AR1" s="32"/>
      <c r="AS1" s="48"/>
    </row>
    <row r="2" customFormat="1" ht="21" customHeight="1" spans="1:45">
      <c r="A2" s="22" t="s">
        <v>1</v>
      </c>
      <c r="B2" s="22"/>
      <c r="C2" s="22"/>
      <c r="D2" s="22"/>
      <c r="E2" s="22"/>
      <c r="F2" s="33"/>
      <c r="G2" s="34"/>
      <c r="H2" s="22"/>
      <c r="I2" s="49"/>
      <c r="J2" s="22"/>
      <c r="K2" s="50"/>
      <c r="L2" s="50"/>
      <c r="M2" s="50"/>
      <c r="N2" s="50"/>
      <c r="O2" s="34"/>
      <c r="P2" s="34"/>
      <c r="Q2" s="34"/>
      <c r="R2" s="50"/>
      <c r="S2" s="22"/>
      <c r="T2" s="50"/>
      <c r="U2" s="34"/>
      <c r="V2" s="22"/>
      <c r="W2" s="34"/>
      <c r="X2" s="22"/>
      <c r="Y2" s="72"/>
      <c r="Z2" s="72"/>
      <c r="AA2" s="72"/>
      <c r="AB2" s="72"/>
      <c r="AC2" s="72"/>
      <c r="AD2" s="81"/>
      <c r="AE2" s="82"/>
      <c r="AF2" s="72"/>
      <c r="AG2" s="72"/>
      <c r="AH2" s="72"/>
      <c r="AI2" s="72"/>
      <c r="AJ2" s="50"/>
      <c r="AK2" s="34"/>
      <c r="AL2" s="34"/>
      <c r="AM2" s="34"/>
      <c r="AN2" s="34"/>
      <c r="AO2" s="34"/>
      <c r="AP2" s="34"/>
      <c r="AQ2" s="34"/>
      <c r="AR2" s="34"/>
      <c r="AS2" s="50"/>
    </row>
    <row r="3" s="1" customFormat="1" ht="30" customHeight="1" spans="1:45">
      <c r="A3" s="23" t="s">
        <v>2</v>
      </c>
      <c r="B3" s="23" t="s">
        <v>3</v>
      </c>
      <c r="C3" s="23" t="s">
        <v>4</v>
      </c>
      <c r="D3" s="23" t="s">
        <v>5</v>
      </c>
      <c r="E3" s="35" t="s">
        <v>6</v>
      </c>
      <c r="F3" s="36" t="s">
        <v>7</v>
      </c>
      <c r="G3" s="37"/>
      <c r="H3" s="38"/>
      <c r="I3" s="51"/>
      <c r="J3" s="38"/>
      <c r="K3" s="38"/>
      <c r="L3" s="38"/>
      <c r="M3" s="38"/>
      <c r="N3" s="38"/>
      <c r="O3" s="37"/>
      <c r="P3" s="37"/>
      <c r="Q3" s="37"/>
      <c r="R3" s="38"/>
      <c r="S3" s="38"/>
      <c r="T3" s="38"/>
      <c r="U3" s="37"/>
      <c r="V3" s="38"/>
      <c r="W3" s="65"/>
      <c r="X3" s="66"/>
      <c r="Y3" s="73" t="s">
        <v>8</v>
      </c>
      <c r="Z3" s="73"/>
      <c r="AA3" s="74"/>
      <c r="AB3" s="74"/>
      <c r="AC3" s="74"/>
      <c r="AD3" s="83"/>
      <c r="AE3" s="84"/>
      <c r="AF3" s="74"/>
      <c r="AG3" s="74"/>
      <c r="AH3" s="74"/>
      <c r="AI3" s="74"/>
      <c r="AJ3" s="87" t="s">
        <v>9</v>
      </c>
      <c r="AK3" s="90" t="s">
        <v>10</v>
      </c>
      <c r="AL3" s="90"/>
      <c r="AM3" s="90"/>
      <c r="AN3" s="90"/>
      <c r="AO3" s="90"/>
      <c r="AP3" s="90"/>
      <c r="AQ3" s="90"/>
      <c r="AR3" s="96"/>
      <c r="AS3" s="87" t="s">
        <v>11</v>
      </c>
    </row>
    <row r="4" s="1" customFormat="1" ht="30" customHeight="1" spans="1:45">
      <c r="A4" s="23"/>
      <c r="B4" s="23"/>
      <c r="C4" s="23"/>
      <c r="D4" s="23"/>
      <c r="E4" s="35"/>
      <c r="F4" s="39" t="s">
        <v>12</v>
      </c>
      <c r="G4" s="40" t="s">
        <v>13</v>
      </c>
      <c r="H4" s="41" t="s">
        <v>14</v>
      </c>
      <c r="I4" s="52" t="s">
        <v>15</v>
      </c>
      <c r="J4" s="53"/>
      <c r="K4" s="53" t="s">
        <v>16</v>
      </c>
      <c r="L4" s="53"/>
      <c r="M4" s="53"/>
      <c r="N4" s="53"/>
      <c r="O4" s="60" t="s">
        <v>17</v>
      </c>
      <c r="P4" s="60"/>
      <c r="Q4" s="60"/>
      <c r="R4" s="64"/>
      <c r="S4" s="23" t="s">
        <v>18</v>
      </c>
      <c r="T4" s="23" t="s">
        <v>19</v>
      </c>
      <c r="U4" s="67"/>
      <c r="V4" s="68" t="s">
        <v>20</v>
      </c>
      <c r="W4" s="67" t="s">
        <v>21</v>
      </c>
      <c r="X4" s="23" t="s">
        <v>22</v>
      </c>
      <c r="Y4" s="73" t="s">
        <v>23</v>
      </c>
      <c r="Z4" s="73"/>
      <c r="AA4" s="74"/>
      <c r="AB4" s="74"/>
      <c r="AC4" s="74"/>
      <c r="AD4" s="83"/>
      <c r="AE4" s="84"/>
      <c r="AF4" s="74"/>
      <c r="AG4" s="74" t="s">
        <v>24</v>
      </c>
      <c r="AH4" s="74"/>
      <c r="AI4" s="74"/>
      <c r="AJ4" s="88"/>
      <c r="AK4" s="91" t="s">
        <v>25</v>
      </c>
      <c r="AL4" s="92"/>
      <c r="AM4" s="92"/>
      <c r="AN4" s="92"/>
      <c r="AO4" s="92"/>
      <c r="AP4" s="92" t="s">
        <v>26</v>
      </c>
      <c r="AQ4" s="92" t="s">
        <v>27</v>
      </c>
      <c r="AR4" s="92" t="s">
        <v>28</v>
      </c>
      <c r="AS4" s="88"/>
    </row>
    <row r="5" s="1" customFormat="1" ht="57" customHeight="1" spans="1:45">
      <c r="A5" s="23"/>
      <c r="B5" s="23"/>
      <c r="C5" s="23"/>
      <c r="D5" s="23"/>
      <c r="E5" s="35"/>
      <c r="F5" s="42"/>
      <c r="G5" s="43" t="s">
        <v>29</v>
      </c>
      <c r="H5" s="44"/>
      <c r="I5" s="54" t="s">
        <v>30</v>
      </c>
      <c r="J5" s="55" t="s">
        <v>31</v>
      </c>
      <c r="K5" s="56" t="s">
        <v>32</v>
      </c>
      <c r="L5" s="55" t="s">
        <v>33</v>
      </c>
      <c r="M5" s="61" t="s">
        <v>30</v>
      </c>
      <c r="N5" s="55" t="s">
        <v>34</v>
      </c>
      <c r="O5" s="62" t="s">
        <v>35</v>
      </c>
      <c r="P5" s="62" t="s">
        <v>36</v>
      </c>
      <c r="Q5" s="62" t="s">
        <v>37</v>
      </c>
      <c r="R5" s="55" t="s">
        <v>38</v>
      </c>
      <c r="S5" s="23"/>
      <c r="T5" s="55" t="s">
        <v>39</v>
      </c>
      <c r="U5" s="62" t="s">
        <v>40</v>
      </c>
      <c r="V5" s="68"/>
      <c r="W5" s="67"/>
      <c r="X5" s="23"/>
      <c r="Y5" s="75" t="s">
        <v>41</v>
      </c>
      <c r="Z5" s="75" t="s">
        <v>42</v>
      </c>
      <c r="AA5" s="76" t="s">
        <v>43</v>
      </c>
      <c r="AB5" s="76" t="s">
        <v>44</v>
      </c>
      <c r="AC5" s="74" t="s">
        <v>45</v>
      </c>
      <c r="AD5" s="76" t="s">
        <v>46</v>
      </c>
      <c r="AE5" s="85"/>
      <c r="AF5" s="76" t="s">
        <v>47</v>
      </c>
      <c r="AG5" s="76" t="s">
        <v>48</v>
      </c>
      <c r="AH5" s="76" t="s">
        <v>49</v>
      </c>
      <c r="AI5" s="76" t="s">
        <v>50</v>
      </c>
      <c r="AJ5" s="89"/>
      <c r="AK5" s="93" t="s">
        <v>51</v>
      </c>
      <c r="AL5" s="62" t="s">
        <v>52</v>
      </c>
      <c r="AM5" s="62" t="s">
        <v>53</v>
      </c>
      <c r="AN5" s="62" t="s">
        <v>54</v>
      </c>
      <c r="AO5" s="62" t="s">
        <v>55</v>
      </c>
      <c r="AP5" s="62" t="s">
        <v>56</v>
      </c>
      <c r="AQ5" s="62" t="s">
        <v>57</v>
      </c>
      <c r="AR5" s="67"/>
      <c r="AS5" s="89"/>
    </row>
    <row r="6" s="2" customFormat="1" ht="25" customHeight="1" spans="1:48">
      <c r="A6" s="24">
        <v>1</v>
      </c>
      <c r="B6" s="25" t="s">
        <v>58</v>
      </c>
      <c r="C6" s="26" t="s">
        <v>59</v>
      </c>
      <c r="D6" s="26" t="s">
        <v>60</v>
      </c>
      <c r="E6" s="26" t="s">
        <v>61</v>
      </c>
      <c r="F6" s="45">
        <f>'[1]2021年度园区有效投入-改扩建'!$I5</f>
        <v>2525.7</v>
      </c>
      <c r="G6" s="26" t="s">
        <v>62</v>
      </c>
      <c r="H6" s="27">
        <v>0.8</v>
      </c>
      <c r="I6" s="57">
        <f t="shared" ref="I6:I69" si="0">ROUND(($F6*$F$162-F$161)/(F$160*$F$162-F$161)*100,2)</f>
        <v>95.4</v>
      </c>
      <c r="J6" s="57">
        <f t="shared" ref="J6:J69" si="1">I6</f>
        <v>95.4</v>
      </c>
      <c r="K6" s="58">
        <v>7682.78</v>
      </c>
      <c r="L6" s="59">
        <f t="shared" ref="L6:L69" si="2">IF(K6&gt;200,F6/K6,1)</f>
        <v>0.328748187505044</v>
      </c>
      <c r="M6" s="57">
        <f t="shared" ref="M6:M69" si="3">ROUND((L6*$L$162-$L$161)/($L$160*$L$162-$L$161)*100,2)</f>
        <v>95.24</v>
      </c>
      <c r="N6" s="56">
        <f t="shared" ref="N6:N69" si="4">M6</f>
        <v>95.24</v>
      </c>
      <c r="O6" s="26" t="s">
        <v>63</v>
      </c>
      <c r="P6" s="63">
        <v>5.6</v>
      </c>
      <c r="Q6" s="63" t="s">
        <v>64</v>
      </c>
      <c r="R6" s="56">
        <v>4</v>
      </c>
      <c r="S6" s="57">
        <f t="shared" ref="S6:S69" si="5">ROUND(J6*0.5+N6*0.5+R6,2)/100</f>
        <v>0.9932</v>
      </c>
      <c r="T6" s="56" t="str">
        <f t="shared" ref="T6:T69" si="6">IF(F6&gt;=500,"是","否")</f>
        <v>是</v>
      </c>
      <c r="U6" s="69">
        <v>2895</v>
      </c>
      <c r="V6" s="70">
        <v>1</v>
      </c>
      <c r="W6" s="69">
        <v>1</v>
      </c>
      <c r="X6" s="70">
        <f t="shared" ref="X6:X69" si="7">ROUND(IF(F6*0.1*(H6*0.2+S6*0.8)*V6*W6&lt;1000,F6*0.1*(H6*0.2+S6*0.8)*V6*W6,1000),2)</f>
        <v>241.09</v>
      </c>
      <c r="Y6" s="77"/>
      <c r="Z6" s="77"/>
      <c r="AA6" s="77"/>
      <c r="AB6" s="77"/>
      <c r="AC6" s="77"/>
      <c r="AD6" s="77">
        <v>1</v>
      </c>
      <c r="AE6" s="78">
        <f>Y6*0.05*AC6</f>
        <v>0</v>
      </c>
      <c r="AF6" s="77">
        <f>ROUND(AD6*AE6,2)</f>
        <v>0</v>
      </c>
      <c r="AG6" s="77"/>
      <c r="AH6" s="77"/>
      <c r="AI6" s="77"/>
      <c r="AJ6" s="56">
        <f t="shared" ref="AJ6:AJ69" si="8">IF(X6&gt;(1000-AF6-AI6),X6,X6+AF6+AI6)</f>
        <v>241.09</v>
      </c>
      <c r="AK6" s="69"/>
      <c r="AL6" s="69"/>
      <c r="AM6" s="94"/>
      <c r="AN6" s="94">
        <v>11</v>
      </c>
      <c r="AO6" s="94"/>
      <c r="AP6" s="94"/>
      <c r="AQ6" s="94"/>
      <c r="AR6" s="94">
        <f t="shared" ref="AR6:AR69" si="9">SUM(AK6:AQ6)</f>
        <v>11</v>
      </c>
      <c r="AS6" s="97">
        <f t="shared" ref="AS6:AS15" si="10">IF(AR6&gt;=AJ6,0,X6+AF6+AI6-AR6)</f>
        <v>230.09</v>
      </c>
      <c r="AT6" s="2">
        <f t="shared" ref="AT6:AT69" si="11">IF(X6&gt;(1000-AF6-AI6),999999,X6+AF6+AI6)</f>
        <v>241.09</v>
      </c>
      <c r="AU6" s="2">
        <f t="shared" ref="AU6:AU69" si="12">AJ6-AR6</f>
        <v>230.09</v>
      </c>
      <c r="AV6" s="2">
        <f t="shared" ref="AV6:AV69" si="13">AS6-AU6</f>
        <v>0</v>
      </c>
    </row>
    <row r="7" s="2" customFormat="1" ht="25" customHeight="1" spans="1:48">
      <c r="A7" s="27">
        <v>3</v>
      </c>
      <c r="B7" s="28"/>
      <c r="C7" s="26" t="s">
        <v>65</v>
      </c>
      <c r="D7" s="27" t="s">
        <v>66</v>
      </c>
      <c r="E7" s="26" t="s">
        <v>67</v>
      </c>
      <c r="F7" s="45">
        <f>'[1]2021年度园区有效投入-改扩建'!$I7</f>
        <v>5371.53</v>
      </c>
      <c r="G7" s="26" t="s">
        <v>68</v>
      </c>
      <c r="H7" s="27">
        <v>1</v>
      </c>
      <c r="I7" s="57">
        <f t="shared" si="0"/>
        <v>95.9</v>
      </c>
      <c r="J7" s="57">
        <f t="shared" si="1"/>
        <v>95.9</v>
      </c>
      <c r="K7" s="58">
        <v>10800.85</v>
      </c>
      <c r="L7" s="59">
        <f t="shared" si="2"/>
        <v>0.49732474758931</v>
      </c>
      <c r="M7" s="57">
        <f t="shared" si="3"/>
        <v>95.37</v>
      </c>
      <c r="N7" s="56">
        <f t="shared" si="4"/>
        <v>95.37</v>
      </c>
      <c r="O7" s="26" t="s">
        <v>69</v>
      </c>
      <c r="P7" s="63" t="s">
        <v>70</v>
      </c>
      <c r="Q7" s="63" t="s">
        <v>70</v>
      </c>
      <c r="R7" s="56"/>
      <c r="S7" s="57">
        <f t="shared" si="5"/>
        <v>0.9564</v>
      </c>
      <c r="T7" s="56" t="str">
        <f t="shared" si="6"/>
        <v>是</v>
      </c>
      <c r="U7" s="69">
        <v>6214</v>
      </c>
      <c r="V7" s="70">
        <v>1</v>
      </c>
      <c r="W7" s="69">
        <v>1</v>
      </c>
      <c r="X7" s="70">
        <f t="shared" si="7"/>
        <v>518.42</v>
      </c>
      <c r="Y7" s="77"/>
      <c r="Z7" s="77"/>
      <c r="AA7" s="77"/>
      <c r="AB7" s="77"/>
      <c r="AC7" s="77"/>
      <c r="AD7" s="77">
        <v>1</v>
      </c>
      <c r="AE7" s="78">
        <f>Y7*0.05*AC7</f>
        <v>0</v>
      </c>
      <c r="AF7" s="77">
        <f>ROUND(AD7*AE7,2)</f>
        <v>0</v>
      </c>
      <c r="AG7" s="77"/>
      <c r="AH7" s="77"/>
      <c r="AI7" s="77"/>
      <c r="AJ7" s="56">
        <f t="shared" si="8"/>
        <v>518.42</v>
      </c>
      <c r="AK7" s="69"/>
      <c r="AL7" s="69"/>
      <c r="AM7" s="94">
        <v>301.6</v>
      </c>
      <c r="AN7" s="94"/>
      <c r="AO7" s="94"/>
      <c r="AP7" s="94"/>
      <c r="AQ7" s="94"/>
      <c r="AR7" s="94">
        <f t="shared" si="9"/>
        <v>301.6</v>
      </c>
      <c r="AS7" s="97">
        <f t="shared" si="10"/>
        <v>216.82</v>
      </c>
      <c r="AT7" s="2">
        <f t="shared" si="11"/>
        <v>518.42</v>
      </c>
      <c r="AU7" s="2">
        <f t="shared" si="12"/>
        <v>216.82</v>
      </c>
      <c r="AV7" s="2">
        <f t="shared" si="13"/>
        <v>0</v>
      </c>
    </row>
    <row r="8" s="2" customFormat="1" ht="20" customHeight="1" spans="1:48">
      <c r="A8" s="29">
        <v>4</v>
      </c>
      <c r="B8" s="27" t="s">
        <v>71</v>
      </c>
      <c r="C8" s="26" t="s">
        <v>72</v>
      </c>
      <c r="D8" s="27" t="s">
        <v>73</v>
      </c>
      <c r="E8" s="46" t="s">
        <v>74</v>
      </c>
      <c r="F8" s="45">
        <f>'[1]2021年度园区有效投入-技术改造'!$I5</f>
        <v>764.51</v>
      </c>
      <c r="G8" s="26" t="s">
        <v>62</v>
      </c>
      <c r="H8" s="27">
        <v>0.8</v>
      </c>
      <c r="I8" s="57">
        <f t="shared" si="0"/>
        <v>95.1</v>
      </c>
      <c r="J8" s="57">
        <f t="shared" si="1"/>
        <v>95.1</v>
      </c>
      <c r="K8" s="58">
        <v>2778.4</v>
      </c>
      <c r="L8" s="59">
        <f t="shared" si="2"/>
        <v>0.275161963720127</v>
      </c>
      <c r="M8" s="57">
        <f t="shared" si="3"/>
        <v>95.2</v>
      </c>
      <c r="N8" s="56">
        <f t="shared" si="4"/>
        <v>95.2</v>
      </c>
      <c r="O8" s="26" t="s">
        <v>69</v>
      </c>
      <c r="P8" s="63" t="s">
        <v>70</v>
      </c>
      <c r="Q8" s="63" t="s">
        <v>70</v>
      </c>
      <c r="R8" s="56"/>
      <c r="S8" s="57">
        <f t="shared" si="5"/>
        <v>0.9515</v>
      </c>
      <c r="T8" s="56" t="str">
        <f t="shared" si="6"/>
        <v>是</v>
      </c>
      <c r="U8" s="69">
        <v>3324</v>
      </c>
      <c r="V8" s="70">
        <v>1</v>
      </c>
      <c r="W8" s="69">
        <v>1</v>
      </c>
      <c r="X8" s="70">
        <f t="shared" si="7"/>
        <v>70.43</v>
      </c>
      <c r="Y8" s="77"/>
      <c r="Z8" s="77"/>
      <c r="AA8" s="77"/>
      <c r="AB8" s="77"/>
      <c r="AC8" s="77"/>
      <c r="AD8" s="77">
        <v>1</v>
      </c>
      <c r="AE8" s="78">
        <f>Y8*0.05*AC8</f>
        <v>0</v>
      </c>
      <c r="AF8" s="77">
        <f>ROUND(AD8*AE8,2)</f>
        <v>0</v>
      </c>
      <c r="AG8" s="77"/>
      <c r="AH8" s="77"/>
      <c r="AI8" s="77"/>
      <c r="AJ8" s="56">
        <f t="shared" si="8"/>
        <v>70.43</v>
      </c>
      <c r="AK8" s="69"/>
      <c r="AL8" s="69"/>
      <c r="AM8" s="95" t="s">
        <v>75</v>
      </c>
      <c r="AN8" s="95" t="s">
        <v>75</v>
      </c>
      <c r="AO8" s="94"/>
      <c r="AP8" s="95"/>
      <c r="AQ8" s="95"/>
      <c r="AR8" s="94">
        <f t="shared" si="9"/>
        <v>0</v>
      </c>
      <c r="AS8" s="97">
        <f t="shared" si="10"/>
        <v>70.43</v>
      </c>
      <c r="AT8" s="2">
        <f t="shared" si="11"/>
        <v>70.43</v>
      </c>
      <c r="AU8" s="2">
        <f t="shared" si="12"/>
        <v>70.43</v>
      </c>
      <c r="AV8" s="2">
        <f t="shared" si="13"/>
        <v>0</v>
      </c>
    </row>
    <row r="9" s="2" customFormat="1" ht="20" customHeight="1" spans="1:48">
      <c r="A9" s="29">
        <v>5</v>
      </c>
      <c r="B9" s="27"/>
      <c r="C9" s="26" t="s">
        <v>76</v>
      </c>
      <c r="D9" s="27" t="s">
        <v>77</v>
      </c>
      <c r="E9" s="46" t="s">
        <v>78</v>
      </c>
      <c r="F9" s="45">
        <f>'[1]2021年度园区有效投入-技术改造'!$I6</f>
        <v>1984.27</v>
      </c>
      <c r="G9" s="26" t="s">
        <v>68</v>
      </c>
      <c r="H9" s="27">
        <v>1</v>
      </c>
      <c r="I9" s="57">
        <f t="shared" si="0"/>
        <v>95.31</v>
      </c>
      <c r="J9" s="57">
        <f t="shared" si="1"/>
        <v>95.31</v>
      </c>
      <c r="K9" s="58">
        <v>17853.89</v>
      </c>
      <c r="L9" s="59">
        <f t="shared" si="2"/>
        <v>0.111139365146755</v>
      </c>
      <c r="M9" s="57">
        <f t="shared" si="3"/>
        <v>95.08</v>
      </c>
      <c r="N9" s="56">
        <f t="shared" si="4"/>
        <v>95.08</v>
      </c>
      <c r="O9" s="26" t="s">
        <v>69</v>
      </c>
      <c r="P9" s="63" t="s">
        <v>70</v>
      </c>
      <c r="Q9" s="63" t="s">
        <v>70</v>
      </c>
      <c r="R9" s="56"/>
      <c r="S9" s="57">
        <f t="shared" si="5"/>
        <v>0.952</v>
      </c>
      <c r="T9" s="56" t="str">
        <f t="shared" si="6"/>
        <v>是</v>
      </c>
      <c r="U9" s="69" t="s">
        <v>79</v>
      </c>
      <c r="V9" s="70">
        <v>0.8</v>
      </c>
      <c r="W9" s="69">
        <v>1</v>
      </c>
      <c r="X9" s="70">
        <f t="shared" si="7"/>
        <v>152.65</v>
      </c>
      <c r="Y9" s="77" t="e">
        <f>VLOOKUP($C9,#REF!,9,FALSE)</f>
        <v>#REF!</v>
      </c>
      <c r="Z9" s="77" t="e">
        <f>VLOOKUP($C9,#REF!,3,FALSE)</f>
        <v>#REF!</v>
      </c>
      <c r="AA9" s="78" t="e">
        <f>VLOOKUP($C9,#REF!,4,FALSE)*0.8</f>
        <v>#REF!</v>
      </c>
      <c r="AB9" s="78" t="e">
        <f>VLOOKUP($C9,#REF!,5,FALSE)</f>
        <v>#REF!</v>
      </c>
      <c r="AC9" s="86" t="e">
        <f>VLOOKUP($C9,#REF!,6,FALSE)</f>
        <v>#REF!</v>
      </c>
      <c r="AD9" s="77">
        <v>1</v>
      </c>
      <c r="AE9" s="78" t="e">
        <f>Y9*0.05*AC9</f>
        <v>#REF!</v>
      </c>
      <c r="AF9" s="77" t="e">
        <f>ROUND(AD9*AE9,2)</f>
        <v>#REF!</v>
      </c>
      <c r="AG9" s="77"/>
      <c r="AH9" s="77"/>
      <c r="AI9" s="77"/>
      <c r="AJ9" s="56" t="e">
        <f t="shared" si="8"/>
        <v>#REF!</v>
      </c>
      <c r="AK9" s="69"/>
      <c r="AL9" s="69"/>
      <c r="AM9" s="95" t="s">
        <v>75</v>
      </c>
      <c r="AN9" s="95" t="s">
        <v>75</v>
      </c>
      <c r="AO9" s="94"/>
      <c r="AP9" s="95"/>
      <c r="AQ9" s="95">
        <v>445</v>
      </c>
      <c r="AR9" s="94">
        <f t="shared" si="9"/>
        <v>445</v>
      </c>
      <c r="AS9" s="97" t="e">
        <f t="shared" si="10"/>
        <v>#REF!</v>
      </c>
      <c r="AT9" s="2" t="e">
        <f t="shared" si="11"/>
        <v>#REF!</v>
      </c>
      <c r="AU9" s="2" t="e">
        <f t="shared" si="12"/>
        <v>#REF!</v>
      </c>
      <c r="AV9" s="2" t="e">
        <f t="shared" si="13"/>
        <v>#REF!</v>
      </c>
    </row>
    <row r="10" s="2" customFormat="1" ht="20" customHeight="1" spans="1:48">
      <c r="A10" s="29">
        <v>6</v>
      </c>
      <c r="B10" s="27"/>
      <c r="C10" s="26" t="s">
        <v>80</v>
      </c>
      <c r="D10" s="27" t="s">
        <v>81</v>
      </c>
      <c r="E10" s="46" t="s">
        <v>82</v>
      </c>
      <c r="F10" s="45">
        <f>'[1]2021年度园区有效投入-技术改造'!$I7</f>
        <v>395.83</v>
      </c>
      <c r="G10" s="26" t="s">
        <v>62</v>
      </c>
      <c r="H10" s="27">
        <v>0.8</v>
      </c>
      <c r="I10" s="57">
        <f t="shared" si="0"/>
        <v>95.03</v>
      </c>
      <c r="J10" s="57">
        <f t="shared" si="1"/>
        <v>95.03</v>
      </c>
      <c r="K10" s="58">
        <v>3309.44</v>
      </c>
      <c r="L10" s="59">
        <f t="shared" si="2"/>
        <v>0.11960633823245</v>
      </c>
      <c r="M10" s="57">
        <f t="shared" si="3"/>
        <v>95.09</v>
      </c>
      <c r="N10" s="56">
        <f t="shared" si="4"/>
        <v>95.09</v>
      </c>
      <c r="O10" s="26" t="s">
        <v>69</v>
      </c>
      <c r="P10" s="63" t="s">
        <v>70</v>
      </c>
      <c r="Q10" s="63" t="s">
        <v>70</v>
      </c>
      <c r="R10" s="56"/>
      <c r="S10" s="57">
        <f t="shared" si="5"/>
        <v>0.9506</v>
      </c>
      <c r="T10" s="56" t="str">
        <f t="shared" si="6"/>
        <v>否</v>
      </c>
      <c r="U10" s="69" t="s">
        <v>79</v>
      </c>
      <c r="V10" s="70">
        <v>1</v>
      </c>
      <c r="W10" s="69">
        <v>1</v>
      </c>
      <c r="X10" s="70">
        <f t="shared" si="7"/>
        <v>36.44</v>
      </c>
      <c r="Y10" s="77"/>
      <c r="Z10" s="77"/>
      <c r="AA10" s="77"/>
      <c r="AB10" s="77"/>
      <c r="AC10" s="77"/>
      <c r="AD10" s="77">
        <v>1</v>
      </c>
      <c r="AE10" s="78">
        <f t="shared" ref="AE10:AE41" si="14">Y10*0.05*AC10</f>
        <v>0</v>
      </c>
      <c r="AF10" s="77">
        <f t="shared" ref="AF10:AF41" si="15">ROUND(AD10*AE10,2)</f>
        <v>0</v>
      </c>
      <c r="AG10" s="77"/>
      <c r="AH10" s="77"/>
      <c r="AI10" s="77"/>
      <c r="AJ10" s="56">
        <f t="shared" si="8"/>
        <v>36.44</v>
      </c>
      <c r="AK10" s="69"/>
      <c r="AL10" s="69"/>
      <c r="AM10" s="95" t="s">
        <v>75</v>
      </c>
      <c r="AN10" s="95" t="s">
        <v>75</v>
      </c>
      <c r="AO10" s="94"/>
      <c r="AP10" s="95"/>
      <c r="AQ10" s="95"/>
      <c r="AR10" s="94">
        <f t="shared" si="9"/>
        <v>0</v>
      </c>
      <c r="AS10" s="97">
        <f t="shared" si="10"/>
        <v>36.44</v>
      </c>
      <c r="AT10" s="2">
        <f t="shared" si="11"/>
        <v>36.44</v>
      </c>
      <c r="AU10" s="2">
        <f t="shared" si="12"/>
        <v>36.44</v>
      </c>
      <c r="AV10" s="2">
        <f t="shared" si="13"/>
        <v>0</v>
      </c>
    </row>
    <row r="11" s="2" customFormat="1" ht="46" spans="1:48">
      <c r="A11" s="29">
        <v>7</v>
      </c>
      <c r="B11" s="27"/>
      <c r="C11" s="26" t="s">
        <v>83</v>
      </c>
      <c r="D11" s="27" t="s">
        <v>84</v>
      </c>
      <c r="E11" s="46" t="s">
        <v>85</v>
      </c>
      <c r="F11" s="45">
        <f>'[1]2021年度园区有效投入-技术改造'!$I8</f>
        <v>787.49</v>
      </c>
      <c r="G11" s="26" t="s">
        <v>86</v>
      </c>
      <c r="H11" s="27">
        <v>0.7</v>
      </c>
      <c r="I11" s="57">
        <f t="shared" si="0"/>
        <v>95.1</v>
      </c>
      <c r="J11" s="57">
        <f t="shared" si="1"/>
        <v>95.1</v>
      </c>
      <c r="K11" s="58">
        <v>114.07</v>
      </c>
      <c r="L11" s="59">
        <f t="shared" si="2"/>
        <v>1</v>
      </c>
      <c r="M11" s="57">
        <f t="shared" si="3"/>
        <v>95.74</v>
      </c>
      <c r="N11" s="56">
        <f t="shared" si="4"/>
        <v>95.74</v>
      </c>
      <c r="O11" s="26" t="s">
        <v>69</v>
      </c>
      <c r="P11" s="63" t="s">
        <v>70</v>
      </c>
      <c r="Q11" s="63" t="s">
        <v>70</v>
      </c>
      <c r="R11" s="56"/>
      <c r="S11" s="57">
        <f t="shared" si="5"/>
        <v>0.9542</v>
      </c>
      <c r="T11" s="56" t="str">
        <f t="shared" si="6"/>
        <v>是</v>
      </c>
      <c r="U11" s="69" t="s">
        <v>79</v>
      </c>
      <c r="V11" s="70">
        <v>0.8</v>
      </c>
      <c r="W11" s="69">
        <v>1</v>
      </c>
      <c r="X11" s="70">
        <f t="shared" si="7"/>
        <v>56.91</v>
      </c>
      <c r="Y11" s="77"/>
      <c r="Z11" s="77"/>
      <c r="AA11" s="77"/>
      <c r="AB11" s="77"/>
      <c r="AC11" s="77"/>
      <c r="AD11" s="77">
        <v>1</v>
      </c>
      <c r="AE11" s="78">
        <f t="shared" si="14"/>
        <v>0</v>
      </c>
      <c r="AF11" s="77">
        <f t="shared" si="15"/>
        <v>0</v>
      </c>
      <c r="AG11" s="77"/>
      <c r="AH11" s="77"/>
      <c r="AI11" s="77"/>
      <c r="AJ11" s="56">
        <f t="shared" si="8"/>
        <v>56.91</v>
      </c>
      <c r="AK11" s="69"/>
      <c r="AL11" s="69"/>
      <c r="AM11" s="95" t="s">
        <v>75</v>
      </c>
      <c r="AN11" s="95" t="s">
        <v>75</v>
      </c>
      <c r="AO11" s="94"/>
      <c r="AP11" s="95"/>
      <c r="AQ11" s="95"/>
      <c r="AR11" s="94">
        <f t="shared" si="9"/>
        <v>0</v>
      </c>
      <c r="AS11" s="97">
        <f t="shared" si="10"/>
        <v>56.91</v>
      </c>
      <c r="AT11" s="2">
        <f t="shared" si="11"/>
        <v>56.91</v>
      </c>
      <c r="AU11" s="2">
        <f t="shared" si="12"/>
        <v>56.91</v>
      </c>
      <c r="AV11" s="2">
        <f t="shared" si="13"/>
        <v>0</v>
      </c>
    </row>
    <row r="12" s="2" customFormat="1" ht="61" spans="1:48">
      <c r="A12" s="29">
        <v>8</v>
      </c>
      <c r="B12" s="27"/>
      <c r="C12" s="26" t="s">
        <v>87</v>
      </c>
      <c r="D12" s="27" t="s">
        <v>88</v>
      </c>
      <c r="E12" s="46" t="s">
        <v>89</v>
      </c>
      <c r="F12" s="45">
        <f>'[1]2021年度园区有效投入-技术改造'!$I9</f>
        <v>1519.26</v>
      </c>
      <c r="G12" s="26" t="s">
        <v>90</v>
      </c>
      <c r="H12" s="27">
        <v>0.6</v>
      </c>
      <c r="I12" s="57">
        <f t="shared" si="0"/>
        <v>95.23</v>
      </c>
      <c r="J12" s="57">
        <f t="shared" si="1"/>
        <v>95.23</v>
      </c>
      <c r="K12" s="58">
        <v>31.65</v>
      </c>
      <c r="L12" s="59">
        <f t="shared" si="2"/>
        <v>1</v>
      </c>
      <c r="M12" s="57">
        <f t="shared" si="3"/>
        <v>95.74</v>
      </c>
      <c r="N12" s="56">
        <f t="shared" si="4"/>
        <v>95.74</v>
      </c>
      <c r="O12" s="26" t="s">
        <v>69</v>
      </c>
      <c r="P12" s="63" t="s">
        <v>70</v>
      </c>
      <c r="Q12" s="63" t="s">
        <v>70</v>
      </c>
      <c r="R12" s="56"/>
      <c r="S12" s="57">
        <f t="shared" si="5"/>
        <v>0.9549</v>
      </c>
      <c r="T12" s="56" t="str">
        <f t="shared" si="6"/>
        <v>是</v>
      </c>
      <c r="U12" s="69">
        <v>4768</v>
      </c>
      <c r="V12" s="70">
        <v>1</v>
      </c>
      <c r="W12" s="69">
        <v>1</v>
      </c>
      <c r="X12" s="70">
        <f t="shared" si="7"/>
        <v>134.29</v>
      </c>
      <c r="Y12" s="77"/>
      <c r="Z12" s="77"/>
      <c r="AA12" s="77"/>
      <c r="AB12" s="77"/>
      <c r="AC12" s="77"/>
      <c r="AD12" s="77">
        <v>1</v>
      </c>
      <c r="AE12" s="78">
        <f t="shared" si="14"/>
        <v>0</v>
      </c>
      <c r="AF12" s="77">
        <f t="shared" si="15"/>
        <v>0</v>
      </c>
      <c r="AG12" s="77"/>
      <c r="AH12" s="77"/>
      <c r="AI12" s="77"/>
      <c r="AJ12" s="56">
        <f t="shared" si="8"/>
        <v>134.29</v>
      </c>
      <c r="AK12" s="69"/>
      <c r="AL12" s="69"/>
      <c r="AM12" s="95" t="s">
        <v>75</v>
      </c>
      <c r="AN12" s="95" t="s">
        <v>75</v>
      </c>
      <c r="AO12" s="94"/>
      <c r="AP12" s="95"/>
      <c r="AQ12" s="95"/>
      <c r="AR12" s="94">
        <f t="shared" si="9"/>
        <v>0</v>
      </c>
      <c r="AS12" s="97">
        <f t="shared" si="10"/>
        <v>134.29</v>
      </c>
      <c r="AT12" s="2">
        <f t="shared" si="11"/>
        <v>134.29</v>
      </c>
      <c r="AU12" s="2">
        <f t="shared" si="12"/>
        <v>134.29</v>
      </c>
      <c r="AV12" s="2">
        <f t="shared" si="13"/>
        <v>0</v>
      </c>
    </row>
    <row r="13" s="2" customFormat="1" ht="46" spans="1:48">
      <c r="A13" s="29">
        <v>9</v>
      </c>
      <c r="B13" s="27"/>
      <c r="C13" s="26" t="s">
        <v>91</v>
      </c>
      <c r="D13" s="27" t="s">
        <v>92</v>
      </c>
      <c r="E13" s="46" t="s">
        <v>93</v>
      </c>
      <c r="F13" s="45">
        <f>'[1]2021年度园区有效投入-技术改造'!$I10</f>
        <v>6248.8</v>
      </c>
      <c r="G13" s="26" t="s">
        <v>62</v>
      </c>
      <c r="H13" s="27">
        <v>0.8</v>
      </c>
      <c r="I13" s="57">
        <f t="shared" si="0"/>
        <v>96.05</v>
      </c>
      <c r="J13" s="57">
        <f t="shared" si="1"/>
        <v>96.05</v>
      </c>
      <c r="K13" s="58">
        <v>33538.12</v>
      </c>
      <c r="L13" s="59">
        <f t="shared" si="2"/>
        <v>0.186319328572979</v>
      </c>
      <c r="M13" s="57">
        <f t="shared" si="3"/>
        <v>95.14</v>
      </c>
      <c r="N13" s="56">
        <f t="shared" si="4"/>
        <v>95.14</v>
      </c>
      <c r="O13" s="26" t="s">
        <v>69</v>
      </c>
      <c r="P13" s="63" t="s">
        <v>70</v>
      </c>
      <c r="Q13" s="63" t="s">
        <v>70</v>
      </c>
      <c r="R13" s="56"/>
      <c r="S13" s="57">
        <f t="shared" si="5"/>
        <v>0.956</v>
      </c>
      <c r="T13" s="56" t="str">
        <f t="shared" si="6"/>
        <v>是</v>
      </c>
      <c r="U13" s="69" t="s">
        <v>79</v>
      </c>
      <c r="V13" s="70">
        <v>0.8</v>
      </c>
      <c r="W13" s="69">
        <v>1</v>
      </c>
      <c r="X13" s="70">
        <f t="shared" si="7"/>
        <v>462.31</v>
      </c>
      <c r="Y13" s="77"/>
      <c r="Z13" s="77"/>
      <c r="AA13" s="77"/>
      <c r="AB13" s="77"/>
      <c r="AC13" s="77"/>
      <c r="AD13" s="77">
        <v>1</v>
      </c>
      <c r="AE13" s="78">
        <f t="shared" si="14"/>
        <v>0</v>
      </c>
      <c r="AF13" s="77">
        <f t="shared" si="15"/>
        <v>0</v>
      </c>
      <c r="AG13" s="77"/>
      <c r="AH13" s="77"/>
      <c r="AI13" s="77"/>
      <c r="AJ13" s="56">
        <f t="shared" si="8"/>
        <v>462.31</v>
      </c>
      <c r="AK13" s="69"/>
      <c r="AL13" s="69"/>
      <c r="AM13" s="95" t="s">
        <v>75</v>
      </c>
      <c r="AN13" s="95" t="s">
        <v>75</v>
      </c>
      <c r="AO13" s="94"/>
      <c r="AP13" s="95"/>
      <c r="AQ13" s="95"/>
      <c r="AR13" s="94">
        <f t="shared" si="9"/>
        <v>0</v>
      </c>
      <c r="AS13" s="97">
        <f t="shared" si="10"/>
        <v>462.31</v>
      </c>
      <c r="AT13" s="2">
        <f t="shared" si="11"/>
        <v>462.31</v>
      </c>
      <c r="AU13" s="2">
        <f t="shared" si="12"/>
        <v>462.31</v>
      </c>
      <c r="AV13" s="2">
        <f t="shared" si="13"/>
        <v>0</v>
      </c>
    </row>
    <row r="14" s="2" customFormat="1" ht="46" spans="1:48">
      <c r="A14" s="29">
        <v>10</v>
      </c>
      <c r="B14" s="27"/>
      <c r="C14" s="26" t="s">
        <v>94</v>
      </c>
      <c r="D14" s="27" t="s">
        <v>95</v>
      </c>
      <c r="E14" s="46" t="s">
        <v>96</v>
      </c>
      <c r="F14" s="45">
        <f>'[1]2021年度园区有效投入-技术改造'!$I11</f>
        <v>22351.77</v>
      </c>
      <c r="G14" s="26" t="s">
        <v>62</v>
      </c>
      <c r="H14" s="27">
        <v>0.8</v>
      </c>
      <c r="I14" s="57">
        <f t="shared" si="0"/>
        <v>98.84</v>
      </c>
      <c r="J14" s="57">
        <f t="shared" si="1"/>
        <v>98.84</v>
      </c>
      <c r="K14" s="58">
        <v>180994.98</v>
      </c>
      <c r="L14" s="59">
        <f t="shared" si="2"/>
        <v>0.123493867067473</v>
      </c>
      <c r="M14" s="57">
        <f t="shared" si="3"/>
        <v>95.09</v>
      </c>
      <c r="N14" s="56">
        <f t="shared" si="4"/>
        <v>95.09</v>
      </c>
      <c r="O14" s="26" t="s">
        <v>63</v>
      </c>
      <c r="P14" s="63">
        <v>5</v>
      </c>
      <c r="Q14" s="63" t="s">
        <v>97</v>
      </c>
      <c r="R14" s="56">
        <v>3</v>
      </c>
      <c r="S14" s="57">
        <f t="shared" si="5"/>
        <v>0.9997</v>
      </c>
      <c r="T14" s="56" t="str">
        <f t="shared" si="6"/>
        <v>是</v>
      </c>
      <c r="U14" s="69">
        <v>54787</v>
      </c>
      <c r="V14" s="70">
        <v>1</v>
      </c>
      <c r="W14" s="69">
        <v>1</v>
      </c>
      <c r="X14" s="70">
        <f t="shared" si="7"/>
        <v>1000</v>
      </c>
      <c r="Y14" s="77" t="e">
        <f>VLOOKUP(C14,#REF!,9,FALSE)</f>
        <v>#REF!</v>
      </c>
      <c r="Z14" s="77" t="e">
        <f>VLOOKUP($C14,#REF!,3,FALSE)</f>
        <v>#REF!</v>
      </c>
      <c r="AA14" s="78" t="e">
        <f>VLOOKUP($C14,#REF!,4,FALSE)*0.8</f>
        <v>#REF!</v>
      </c>
      <c r="AB14" s="78" t="e">
        <f>VLOOKUP($C14,#REF!,5,FALSE)</f>
        <v>#REF!</v>
      </c>
      <c r="AC14" s="86" t="e">
        <f>VLOOKUP($C14,#REF!,6,FALSE)</f>
        <v>#REF!</v>
      </c>
      <c r="AD14" s="77">
        <v>1</v>
      </c>
      <c r="AE14" s="78" t="e">
        <f t="shared" si="14"/>
        <v>#REF!</v>
      </c>
      <c r="AF14" s="77" t="e">
        <f t="shared" si="15"/>
        <v>#REF!</v>
      </c>
      <c r="AG14" s="77"/>
      <c r="AH14" s="77"/>
      <c r="AI14" s="77"/>
      <c r="AJ14" s="56" t="e">
        <f t="shared" si="8"/>
        <v>#REF!</v>
      </c>
      <c r="AK14" s="69"/>
      <c r="AL14" s="69"/>
      <c r="AM14" s="95">
        <v>1000</v>
      </c>
      <c r="AN14" s="95" t="s">
        <v>75</v>
      </c>
      <c r="AO14" s="94"/>
      <c r="AP14" s="95"/>
      <c r="AQ14" s="95"/>
      <c r="AR14" s="94">
        <f t="shared" si="9"/>
        <v>1000</v>
      </c>
      <c r="AS14" s="97" t="e">
        <f t="shared" si="10"/>
        <v>#REF!</v>
      </c>
      <c r="AT14" s="2" t="e">
        <f t="shared" si="11"/>
        <v>#REF!</v>
      </c>
      <c r="AU14" s="2" t="e">
        <f t="shared" si="12"/>
        <v>#REF!</v>
      </c>
      <c r="AV14" s="2" t="e">
        <f t="shared" si="13"/>
        <v>#REF!</v>
      </c>
    </row>
    <row r="15" s="2" customFormat="1" ht="46" spans="1:48">
      <c r="A15" s="29">
        <v>11</v>
      </c>
      <c r="B15" s="27"/>
      <c r="C15" s="26" t="s">
        <v>98</v>
      </c>
      <c r="D15" s="27" t="s">
        <v>99</v>
      </c>
      <c r="E15" s="46" t="s">
        <v>100</v>
      </c>
      <c r="F15" s="45">
        <f>'[1]2021年度园区有效投入-技术改造'!$I12</f>
        <v>327.1</v>
      </c>
      <c r="G15" s="26" t="s">
        <v>62</v>
      </c>
      <c r="H15" s="27">
        <v>0.8</v>
      </c>
      <c r="I15" s="57">
        <f t="shared" si="0"/>
        <v>95.02</v>
      </c>
      <c r="J15" s="57">
        <f t="shared" si="1"/>
        <v>95.02</v>
      </c>
      <c r="K15" s="58">
        <v>19527.33</v>
      </c>
      <c r="L15" s="59">
        <f t="shared" si="2"/>
        <v>0.0167508819690147</v>
      </c>
      <c r="M15" s="57">
        <f t="shared" si="3"/>
        <v>95.01</v>
      </c>
      <c r="N15" s="56">
        <f t="shared" si="4"/>
        <v>95.01</v>
      </c>
      <c r="O15" s="26" t="s">
        <v>69</v>
      </c>
      <c r="P15" s="63" t="s">
        <v>70</v>
      </c>
      <c r="Q15" s="63" t="s">
        <v>70</v>
      </c>
      <c r="R15" s="56"/>
      <c r="S15" s="57">
        <f t="shared" si="5"/>
        <v>0.9502</v>
      </c>
      <c r="T15" s="56" t="str">
        <f t="shared" si="6"/>
        <v>否</v>
      </c>
      <c r="U15" s="69">
        <v>7259</v>
      </c>
      <c r="V15" s="70">
        <v>1</v>
      </c>
      <c r="W15" s="69">
        <v>1</v>
      </c>
      <c r="X15" s="70">
        <f t="shared" si="7"/>
        <v>30.1</v>
      </c>
      <c r="Y15" s="77"/>
      <c r="Z15" s="77"/>
      <c r="AA15" s="77"/>
      <c r="AB15" s="77"/>
      <c r="AC15" s="77"/>
      <c r="AD15" s="77">
        <v>1</v>
      </c>
      <c r="AE15" s="78">
        <f t="shared" si="14"/>
        <v>0</v>
      </c>
      <c r="AF15" s="77">
        <f t="shared" si="15"/>
        <v>0</v>
      </c>
      <c r="AG15" s="77"/>
      <c r="AH15" s="77"/>
      <c r="AI15" s="77"/>
      <c r="AJ15" s="56">
        <f t="shared" si="8"/>
        <v>30.1</v>
      </c>
      <c r="AK15" s="69"/>
      <c r="AL15" s="69"/>
      <c r="AM15" s="95" t="s">
        <v>75</v>
      </c>
      <c r="AN15" s="95" t="s">
        <v>75</v>
      </c>
      <c r="AO15" s="94"/>
      <c r="AP15" s="95"/>
      <c r="AQ15" s="95"/>
      <c r="AR15" s="94">
        <f t="shared" si="9"/>
        <v>0</v>
      </c>
      <c r="AS15" s="97">
        <f t="shared" si="10"/>
        <v>30.1</v>
      </c>
      <c r="AT15" s="2">
        <f t="shared" si="11"/>
        <v>30.1</v>
      </c>
      <c r="AU15" s="2">
        <f t="shared" si="12"/>
        <v>30.1</v>
      </c>
      <c r="AV15" s="2">
        <f t="shared" si="13"/>
        <v>0</v>
      </c>
    </row>
    <row r="16" s="2" customFormat="1" ht="46" spans="1:48">
      <c r="A16" s="29">
        <v>12</v>
      </c>
      <c r="B16" s="27"/>
      <c r="C16" s="26" t="s">
        <v>101</v>
      </c>
      <c r="D16" s="27" t="s">
        <v>102</v>
      </c>
      <c r="E16" s="46" t="s">
        <v>103</v>
      </c>
      <c r="F16" s="45">
        <f>'[1]2021年度园区有效投入-技术改造'!$I13</f>
        <v>29047.06</v>
      </c>
      <c r="G16" s="26" t="s">
        <v>62</v>
      </c>
      <c r="H16" s="27">
        <v>0.8</v>
      </c>
      <c r="I16" s="57">
        <f t="shared" si="0"/>
        <v>100</v>
      </c>
      <c r="J16" s="57">
        <f t="shared" si="1"/>
        <v>100</v>
      </c>
      <c r="K16" s="58">
        <v>187158.76</v>
      </c>
      <c r="L16" s="59">
        <f t="shared" si="2"/>
        <v>0.155200109254838</v>
      </c>
      <c r="M16" s="57">
        <f t="shared" si="3"/>
        <v>95.11</v>
      </c>
      <c r="N16" s="56">
        <f t="shared" si="4"/>
        <v>95.11</v>
      </c>
      <c r="O16" s="26" t="s">
        <v>63</v>
      </c>
      <c r="P16" s="63">
        <v>20</v>
      </c>
      <c r="Q16" s="63" t="s">
        <v>97</v>
      </c>
      <c r="R16" s="56">
        <v>6</v>
      </c>
      <c r="S16" s="57">
        <v>1</v>
      </c>
      <c r="T16" s="56" t="str">
        <f t="shared" si="6"/>
        <v>是</v>
      </c>
      <c r="U16" s="69">
        <v>26693</v>
      </c>
      <c r="V16" s="70">
        <v>1</v>
      </c>
      <c r="W16" s="69">
        <v>1</v>
      </c>
      <c r="X16" s="70">
        <f t="shared" si="7"/>
        <v>1000</v>
      </c>
      <c r="Y16" s="77" t="e">
        <f>VLOOKUP(C16,#REF!,9,FALSE)</f>
        <v>#REF!</v>
      </c>
      <c r="Z16" s="77" t="e">
        <f>VLOOKUP($C16,#REF!,3,FALSE)</f>
        <v>#REF!</v>
      </c>
      <c r="AA16" s="78" t="e">
        <f>VLOOKUP($C16,#REF!,4,FALSE)*0.8</f>
        <v>#REF!</v>
      </c>
      <c r="AB16" s="78" t="e">
        <f>VLOOKUP($C16,#REF!,5,FALSE)</f>
        <v>#REF!</v>
      </c>
      <c r="AC16" s="86" t="e">
        <f>VLOOKUP($C16,#REF!,6,FALSE)</f>
        <v>#REF!</v>
      </c>
      <c r="AD16" s="77">
        <v>1</v>
      </c>
      <c r="AE16" s="78">
        <v>1000</v>
      </c>
      <c r="AF16" s="77">
        <f t="shared" si="15"/>
        <v>1000</v>
      </c>
      <c r="AG16" s="77"/>
      <c r="AH16" s="77"/>
      <c r="AI16" s="77"/>
      <c r="AJ16" s="56">
        <f t="shared" si="8"/>
        <v>1000</v>
      </c>
      <c r="AK16" s="69"/>
      <c r="AL16" s="69"/>
      <c r="AM16" s="95" t="s">
        <v>75</v>
      </c>
      <c r="AN16" s="95" t="s">
        <v>75</v>
      </c>
      <c r="AO16" s="94"/>
      <c r="AP16" s="95"/>
      <c r="AQ16" s="95"/>
      <c r="AR16" s="94">
        <f t="shared" si="9"/>
        <v>0</v>
      </c>
      <c r="AS16" s="98">
        <f>IF(IF(AR16&gt;=AJ16,0,X16+AF16+AI16-AR16)&gt;=1000,1000,X16+AF16+AI16-AR16)</f>
        <v>1000</v>
      </c>
      <c r="AT16" s="2">
        <f t="shared" si="11"/>
        <v>999999</v>
      </c>
      <c r="AU16" s="2">
        <f t="shared" si="12"/>
        <v>1000</v>
      </c>
      <c r="AV16" s="2">
        <f t="shared" si="13"/>
        <v>0</v>
      </c>
    </row>
    <row r="17" s="2" customFormat="1" ht="31" spans="1:48">
      <c r="A17" s="29">
        <v>13</v>
      </c>
      <c r="B17" s="27"/>
      <c r="C17" s="26" t="s">
        <v>104</v>
      </c>
      <c r="D17" s="27" t="s">
        <v>105</v>
      </c>
      <c r="E17" s="46" t="s">
        <v>106</v>
      </c>
      <c r="F17" s="45">
        <f>'[1]2021年度园区有效投入-技术改造'!$I14</f>
        <v>889.03</v>
      </c>
      <c r="G17" s="26" t="s">
        <v>86</v>
      </c>
      <c r="H17" s="27">
        <v>0.7</v>
      </c>
      <c r="I17" s="57">
        <f t="shared" si="0"/>
        <v>95.12</v>
      </c>
      <c r="J17" s="57">
        <f t="shared" si="1"/>
        <v>95.12</v>
      </c>
      <c r="K17" s="58">
        <v>889.03</v>
      </c>
      <c r="L17" s="59">
        <f t="shared" si="2"/>
        <v>1</v>
      </c>
      <c r="M17" s="57">
        <f t="shared" si="3"/>
        <v>95.74</v>
      </c>
      <c r="N17" s="56">
        <f t="shared" si="4"/>
        <v>95.74</v>
      </c>
      <c r="O17" s="26" t="s">
        <v>69</v>
      </c>
      <c r="P17" s="63" t="s">
        <v>70</v>
      </c>
      <c r="Q17" s="63" t="s">
        <v>70</v>
      </c>
      <c r="R17" s="56"/>
      <c r="S17" s="57">
        <f t="shared" si="5"/>
        <v>0.9543</v>
      </c>
      <c r="T17" s="56" t="str">
        <f t="shared" si="6"/>
        <v>是</v>
      </c>
      <c r="U17" s="69" t="s">
        <v>79</v>
      </c>
      <c r="V17" s="70">
        <v>0.8</v>
      </c>
      <c r="W17" s="69">
        <v>1</v>
      </c>
      <c r="X17" s="70">
        <f t="shared" si="7"/>
        <v>64.25</v>
      </c>
      <c r="Y17" s="77"/>
      <c r="Z17" s="77"/>
      <c r="AA17" s="77"/>
      <c r="AB17" s="77"/>
      <c r="AC17" s="77"/>
      <c r="AD17" s="77">
        <v>1</v>
      </c>
      <c r="AE17" s="78">
        <f t="shared" si="14"/>
        <v>0</v>
      </c>
      <c r="AF17" s="77">
        <f t="shared" si="15"/>
        <v>0</v>
      </c>
      <c r="AG17" s="77"/>
      <c r="AH17" s="77"/>
      <c r="AI17" s="77"/>
      <c r="AJ17" s="56">
        <f t="shared" si="8"/>
        <v>64.25</v>
      </c>
      <c r="AK17" s="69"/>
      <c r="AL17" s="69"/>
      <c r="AM17" s="95" t="s">
        <v>75</v>
      </c>
      <c r="AN17" s="95" t="s">
        <v>75</v>
      </c>
      <c r="AO17" s="94"/>
      <c r="AP17" s="95"/>
      <c r="AQ17" s="95"/>
      <c r="AR17" s="94">
        <f t="shared" si="9"/>
        <v>0</v>
      </c>
      <c r="AS17" s="97">
        <f t="shared" ref="AS17:AS80" si="16">IF(AR17&gt;=AJ17,0,X17+AF17+AI17-AR17)</f>
        <v>64.25</v>
      </c>
      <c r="AT17" s="2">
        <f t="shared" si="11"/>
        <v>64.25</v>
      </c>
      <c r="AU17" s="2">
        <f t="shared" si="12"/>
        <v>64.25</v>
      </c>
      <c r="AV17" s="2">
        <f t="shared" si="13"/>
        <v>0</v>
      </c>
    </row>
    <row r="18" s="2" customFormat="1" ht="31" spans="1:48">
      <c r="A18" s="29">
        <v>14</v>
      </c>
      <c r="B18" s="27"/>
      <c r="C18" s="26" t="s">
        <v>107</v>
      </c>
      <c r="D18" s="27" t="s">
        <v>108</v>
      </c>
      <c r="E18" s="46" t="s">
        <v>109</v>
      </c>
      <c r="F18" s="45">
        <f>'[1]2021年度园区有效投入-技术改造'!$I15</f>
        <v>287.89</v>
      </c>
      <c r="G18" s="26" t="s">
        <v>62</v>
      </c>
      <c r="H18" s="27">
        <v>0.8</v>
      </c>
      <c r="I18" s="57">
        <f t="shared" si="0"/>
        <v>95.01</v>
      </c>
      <c r="J18" s="57">
        <f t="shared" si="1"/>
        <v>95.01</v>
      </c>
      <c r="K18" s="58">
        <v>13511.24</v>
      </c>
      <c r="L18" s="59">
        <f t="shared" si="2"/>
        <v>0.0213074447645072</v>
      </c>
      <c r="M18" s="57">
        <f t="shared" si="3"/>
        <v>95.01</v>
      </c>
      <c r="N18" s="56">
        <f t="shared" si="4"/>
        <v>95.01</v>
      </c>
      <c r="O18" s="26" t="s">
        <v>69</v>
      </c>
      <c r="P18" s="63" t="s">
        <v>70</v>
      </c>
      <c r="Q18" s="63" t="s">
        <v>70</v>
      </c>
      <c r="R18" s="56"/>
      <c r="S18" s="57">
        <f t="shared" si="5"/>
        <v>0.9501</v>
      </c>
      <c r="T18" s="56" t="str">
        <f t="shared" si="6"/>
        <v>否</v>
      </c>
      <c r="U18" s="69" t="s">
        <v>79</v>
      </c>
      <c r="V18" s="70">
        <v>1</v>
      </c>
      <c r="W18" s="69">
        <v>1</v>
      </c>
      <c r="X18" s="70">
        <f t="shared" si="7"/>
        <v>26.49</v>
      </c>
      <c r="Y18" s="77"/>
      <c r="Z18" s="77"/>
      <c r="AA18" s="77"/>
      <c r="AB18" s="77"/>
      <c r="AC18" s="77"/>
      <c r="AD18" s="77">
        <v>1</v>
      </c>
      <c r="AE18" s="78">
        <f t="shared" si="14"/>
        <v>0</v>
      </c>
      <c r="AF18" s="77">
        <f t="shared" si="15"/>
        <v>0</v>
      </c>
      <c r="AG18" s="77"/>
      <c r="AH18" s="77"/>
      <c r="AI18" s="77"/>
      <c r="AJ18" s="56">
        <f t="shared" si="8"/>
        <v>26.49</v>
      </c>
      <c r="AK18" s="69"/>
      <c r="AL18" s="69"/>
      <c r="AM18" s="95" t="s">
        <v>75</v>
      </c>
      <c r="AN18" s="95">
        <v>6</v>
      </c>
      <c r="AO18" s="94"/>
      <c r="AP18" s="95"/>
      <c r="AQ18" s="95"/>
      <c r="AR18" s="94">
        <f t="shared" si="9"/>
        <v>6</v>
      </c>
      <c r="AS18" s="97">
        <f t="shared" si="16"/>
        <v>20.49</v>
      </c>
      <c r="AT18" s="2">
        <f t="shared" si="11"/>
        <v>26.49</v>
      </c>
      <c r="AU18" s="2">
        <f t="shared" si="12"/>
        <v>20.49</v>
      </c>
      <c r="AV18" s="2">
        <f t="shared" si="13"/>
        <v>0</v>
      </c>
    </row>
    <row r="19" s="2" customFormat="1" ht="46" spans="1:48">
      <c r="A19" s="29">
        <v>16</v>
      </c>
      <c r="B19" s="27"/>
      <c r="C19" s="26" t="s">
        <v>110</v>
      </c>
      <c r="D19" s="27" t="s">
        <v>111</v>
      </c>
      <c r="E19" s="46" t="s">
        <v>112</v>
      </c>
      <c r="F19" s="45">
        <f>'[1]2021年度园区有效投入-技术改造'!$I17</f>
        <v>1053.16</v>
      </c>
      <c r="G19" s="26" t="s">
        <v>62</v>
      </c>
      <c r="H19" s="27">
        <v>0.8</v>
      </c>
      <c r="I19" s="57">
        <f t="shared" si="0"/>
        <v>95.15</v>
      </c>
      <c r="J19" s="57">
        <f t="shared" si="1"/>
        <v>95.15</v>
      </c>
      <c r="K19" s="58">
        <v>9362.39</v>
      </c>
      <c r="L19" s="59">
        <f t="shared" si="2"/>
        <v>0.11248837102492</v>
      </c>
      <c r="M19" s="57">
        <f t="shared" si="3"/>
        <v>95.08</v>
      </c>
      <c r="N19" s="56">
        <f t="shared" si="4"/>
        <v>95.08</v>
      </c>
      <c r="O19" s="26" t="s">
        <v>63</v>
      </c>
      <c r="P19" s="63">
        <v>3</v>
      </c>
      <c r="Q19" s="63" t="s">
        <v>97</v>
      </c>
      <c r="R19" s="56"/>
      <c r="S19" s="57">
        <f t="shared" si="5"/>
        <v>0.9512</v>
      </c>
      <c r="T19" s="56" t="str">
        <f t="shared" si="6"/>
        <v>是</v>
      </c>
      <c r="U19" s="69">
        <v>4694</v>
      </c>
      <c r="V19" s="70">
        <v>1</v>
      </c>
      <c r="W19" s="69">
        <v>1</v>
      </c>
      <c r="X19" s="70">
        <f t="shared" si="7"/>
        <v>96.99</v>
      </c>
      <c r="Y19" s="77"/>
      <c r="Z19" s="77"/>
      <c r="AA19" s="77"/>
      <c r="AB19" s="77"/>
      <c r="AC19" s="77"/>
      <c r="AD19" s="77">
        <v>1</v>
      </c>
      <c r="AE19" s="78">
        <f t="shared" si="14"/>
        <v>0</v>
      </c>
      <c r="AF19" s="77">
        <f t="shared" si="15"/>
        <v>0</v>
      </c>
      <c r="AG19" s="77"/>
      <c r="AH19" s="77"/>
      <c r="AI19" s="77"/>
      <c r="AJ19" s="56">
        <f t="shared" si="8"/>
        <v>96.99</v>
      </c>
      <c r="AK19" s="69"/>
      <c r="AL19" s="69"/>
      <c r="AM19" s="95" t="s">
        <v>75</v>
      </c>
      <c r="AN19" s="95" t="s">
        <v>75</v>
      </c>
      <c r="AO19" s="94"/>
      <c r="AP19" s="95"/>
      <c r="AQ19" s="95"/>
      <c r="AR19" s="94">
        <f t="shared" si="9"/>
        <v>0</v>
      </c>
      <c r="AS19" s="97">
        <f t="shared" si="16"/>
        <v>96.99</v>
      </c>
      <c r="AT19" s="2">
        <f t="shared" si="11"/>
        <v>96.99</v>
      </c>
      <c r="AU19" s="2">
        <f t="shared" si="12"/>
        <v>96.99</v>
      </c>
      <c r="AV19" s="2">
        <f t="shared" si="13"/>
        <v>0</v>
      </c>
    </row>
    <row r="20" s="2" customFormat="1" ht="46" spans="1:48">
      <c r="A20" s="29">
        <v>17</v>
      </c>
      <c r="B20" s="27"/>
      <c r="C20" s="26" t="s">
        <v>113</v>
      </c>
      <c r="D20" s="27" t="s">
        <v>114</v>
      </c>
      <c r="E20" s="46" t="s">
        <v>115</v>
      </c>
      <c r="F20" s="45">
        <f>'[1]2021年度园区有效投入-技术改造'!$I18</f>
        <v>330.31</v>
      </c>
      <c r="G20" s="26" t="s">
        <v>62</v>
      </c>
      <c r="H20" s="27">
        <v>0.8</v>
      </c>
      <c r="I20" s="57">
        <f t="shared" si="0"/>
        <v>95.02</v>
      </c>
      <c r="J20" s="57">
        <f t="shared" si="1"/>
        <v>95.02</v>
      </c>
      <c r="K20" s="58">
        <v>3908.91</v>
      </c>
      <c r="L20" s="59">
        <f t="shared" si="2"/>
        <v>0.0845018176422583</v>
      </c>
      <c r="M20" s="57">
        <f t="shared" si="3"/>
        <v>95.06</v>
      </c>
      <c r="N20" s="56">
        <f t="shared" si="4"/>
        <v>95.06</v>
      </c>
      <c r="O20" s="26" t="s">
        <v>63</v>
      </c>
      <c r="P20" s="63">
        <v>6.5</v>
      </c>
      <c r="Q20" s="63" t="s">
        <v>64</v>
      </c>
      <c r="R20" s="56">
        <v>4</v>
      </c>
      <c r="S20" s="57">
        <f t="shared" si="5"/>
        <v>0.9904</v>
      </c>
      <c r="T20" s="56" t="str">
        <f t="shared" si="6"/>
        <v>否</v>
      </c>
      <c r="U20" s="69">
        <v>7027</v>
      </c>
      <c r="V20" s="70">
        <v>1</v>
      </c>
      <c r="W20" s="69">
        <v>1</v>
      </c>
      <c r="X20" s="70">
        <f t="shared" si="7"/>
        <v>31.46</v>
      </c>
      <c r="Y20" s="77"/>
      <c r="Z20" s="77"/>
      <c r="AA20" s="77"/>
      <c r="AB20" s="77"/>
      <c r="AC20" s="77"/>
      <c r="AD20" s="77">
        <v>1</v>
      </c>
      <c r="AE20" s="78">
        <f t="shared" si="14"/>
        <v>0</v>
      </c>
      <c r="AF20" s="77">
        <f t="shared" si="15"/>
        <v>0</v>
      </c>
      <c r="AG20" s="77"/>
      <c r="AH20" s="77"/>
      <c r="AI20" s="77"/>
      <c r="AJ20" s="56">
        <f t="shared" si="8"/>
        <v>31.46</v>
      </c>
      <c r="AK20" s="69"/>
      <c r="AL20" s="69"/>
      <c r="AM20" s="95" t="s">
        <v>75</v>
      </c>
      <c r="AN20" s="95" t="s">
        <v>75</v>
      </c>
      <c r="AO20" s="94"/>
      <c r="AP20" s="95"/>
      <c r="AQ20" s="95"/>
      <c r="AR20" s="94">
        <f t="shared" si="9"/>
        <v>0</v>
      </c>
      <c r="AS20" s="97">
        <f t="shared" si="16"/>
        <v>31.46</v>
      </c>
      <c r="AT20" s="2">
        <f t="shared" si="11"/>
        <v>31.46</v>
      </c>
      <c r="AU20" s="2">
        <f t="shared" si="12"/>
        <v>31.46</v>
      </c>
      <c r="AV20" s="2">
        <f t="shared" si="13"/>
        <v>0</v>
      </c>
    </row>
    <row r="21" s="2" customFormat="1" ht="46" spans="1:48">
      <c r="A21" s="29">
        <v>18</v>
      </c>
      <c r="B21" s="27"/>
      <c r="C21" s="26" t="s">
        <v>116</v>
      </c>
      <c r="D21" s="27" t="s">
        <v>117</v>
      </c>
      <c r="E21" s="46" t="s">
        <v>118</v>
      </c>
      <c r="F21" s="45">
        <f>'[1]2021年度园区有效投入-技术改造'!$I19</f>
        <v>1258.22</v>
      </c>
      <c r="G21" s="26" t="s">
        <v>86</v>
      </c>
      <c r="H21" s="27">
        <v>0.7</v>
      </c>
      <c r="I21" s="57">
        <f t="shared" si="0"/>
        <v>95.18</v>
      </c>
      <c r="J21" s="57">
        <f t="shared" si="1"/>
        <v>95.18</v>
      </c>
      <c r="K21" s="58">
        <v>5535.25</v>
      </c>
      <c r="L21" s="59">
        <f t="shared" si="2"/>
        <v>0.227310419583578</v>
      </c>
      <c r="M21" s="57">
        <f t="shared" si="3"/>
        <v>95.17</v>
      </c>
      <c r="N21" s="56">
        <f t="shared" si="4"/>
        <v>95.17</v>
      </c>
      <c r="O21" s="26" t="s">
        <v>69</v>
      </c>
      <c r="P21" s="63" t="s">
        <v>70</v>
      </c>
      <c r="Q21" s="63" t="s">
        <v>70</v>
      </c>
      <c r="R21" s="56"/>
      <c r="S21" s="57">
        <f t="shared" si="5"/>
        <v>0.9518</v>
      </c>
      <c r="T21" s="56" t="str">
        <f t="shared" si="6"/>
        <v>是</v>
      </c>
      <c r="U21" s="69" t="s">
        <v>79</v>
      </c>
      <c r="V21" s="70">
        <v>0.8</v>
      </c>
      <c r="W21" s="69">
        <v>1</v>
      </c>
      <c r="X21" s="70">
        <f t="shared" si="7"/>
        <v>90.74</v>
      </c>
      <c r="Y21" s="77" t="e">
        <f>VLOOKUP(C21,#REF!,9,FALSE)</f>
        <v>#REF!</v>
      </c>
      <c r="Z21" s="77" t="e">
        <f>VLOOKUP($C21,#REF!,3,FALSE)</f>
        <v>#REF!</v>
      </c>
      <c r="AA21" s="78" t="e">
        <f>VLOOKUP($C21,#REF!,4,FALSE)*0.8</f>
        <v>#REF!</v>
      </c>
      <c r="AB21" s="78" t="e">
        <f>VLOOKUP($C21,#REF!,5,FALSE)</f>
        <v>#REF!</v>
      </c>
      <c r="AC21" s="86" t="e">
        <f>VLOOKUP($C21,#REF!,6,FALSE)</f>
        <v>#REF!</v>
      </c>
      <c r="AD21" s="77">
        <v>1</v>
      </c>
      <c r="AE21" s="78" t="e">
        <f t="shared" si="14"/>
        <v>#REF!</v>
      </c>
      <c r="AF21" s="77" t="e">
        <f t="shared" si="15"/>
        <v>#REF!</v>
      </c>
      <c r="AG21" s="77"/>
      <c r="AH21" s="77"/>
      <c r="AI21" s="77"/>
      <c r="AJ21" s="56" t="e">
        <f t="shared" si="8"/>
        <v>#REF!</v>
      </c>
      <c r="AK21" s="69"/>
      <c r="AL21" s="69"/>
      <c r="AM21" s="95" t="s">
        <v>75</v>
      </c>
      <c r="AN21" s="95" t="s">
        <v>75</v>
      </c>
      <c r="AO21" s="94"/>
      <c r="AP21" s="95"/>
      <c r="AQ21" s="95"/>
      <c r="AR21" s="94">
        <f t="shared" si="9"/>
        <v>0</v>
      </c>
      <c r="AS21" s="97" t="e">
        <f t="shared" si="16"/>
        <v>#REF!</v>
      </c>
      <c r="AT21" s="2" t="e">
        <f t="shared" si="11"/>
        <v>#REF!</v>
      </c>
      <c r="AU21" s="2" t="e">
        <f t="shared" si="12"/>
        <v>#REF!</v>
      </c>
      <c r="AV21" s="2" t="e">
        <f t="shared" si="13"/>
        <v>#REF!</v>
      </c>
    </row>
    <row r="22" s="2" customFormat="1" ht="46" spans="1:48">
      <c r="A22" s="29">
        <v>19</v>
      </c>
      <c r="B22" s="27"/>
      <c r="C22" s="26" t="s">
        <v>119</v>
      </c>
      <c r="D22" s="27" t="s">
        <v>120</v>
      </c>
      <c r="E22" s="46" t="s">
        <v>121</v>
      </c>
      <c r="F22" s="45">
        <f>'[1]2021年度园区有效投入-技术改造'!$I20</f>
        <v>2374.1</v>
      </c>
      <c r="G22" s="26" t="s">
        <v>62</v>
      </c>
      <c r="H22" s="27">
        <v>0.8</v>
      </c>
      <c r="I22" s="57">
        <f t="shared" si="0"/>
        <v>95.38</v>
      </c>
      <c r="J22" s="57">
        <f t="shared" si="1"/>
        <v>95.38</v>
      </c>
      <c r="K22" s="58">
        <v>352.68</v>
      </c>
      <c r="L22" s="59">
        <f t="shared" si="2"/>
        <v>6.73159804922309</v>
      </c>
      <c r="M22" s="57">
        <f t="shared" si="3"/>
        <v>100</v>
      </c>
      <c r="N22" s="56">
        <f t="shared" si="4"/>
        <v>100</v>
      </c>
      <c r="O22" s="26" t="s">
        <v>69</v>
      </c>
      <c r="P22" s="63" t="s">
        <v>70</v>
      </c>
      <c r="Q22" s="63" t="s">
        <v>70</v>
      </c>
      <c r="R22" s="56"/>
      <c r="S22" s="57">
        <f t="shared" si="5"/>
        <v>0.9769</v>
      </c>
      <c r="T22" s="56" t="str">
        <f t="shared" si="6"/>
        <v>是</v>
      </c>
      <c r="U22" s="69" t="s">
        <v>79</v>
      </c>
      <c r="V22" s="70">
        <v>0.8</v>
      </c>
      <c r="W22" s="69">
        <v>1</v>
      </c>
      <c r="X22" s="70">
        <f t="shared" si="7"/>
        <v>178.82</v>
      </c>
      <c r="Y22" s="77"/>
      <c r="Z22" s="77"/>
      <c r="AA22" s="77"/>
      <c r="AB22" s="77"/>
      <c r="AC22" s="77"/>
      <c r="AD22" s="77">
        <v>1</v>
      </c>
      <c r="AE22" s="78">
        <f t="shared" si="14"/>
        <v>0</v>
      </c>
      <c r="AF22" s="77">
        <f t="shared" si="15"/>
        <v>0</v>
      </c>
      <c r="AG22" s="77"/>
      <c r="AH22" s="77"/>
      <c r="AI22" s="77"/>
      <c r="AJ22" s="56">
        <f t="shared" si="8"/>
        <v>178.82</v>
      </c>
      <c r="AK22" s="69"/>
      <c r="AL22" s="69"/>
      <c r="AM22" s="95" t="s">
        <v>75</v>
      </c>
      <c r="AN22" s="95" t="s">
        <v>75</v>
      </c>
      <c r="AO22" s="94"/>
      <c r="AP22" s="95"/>
      <c r="AQ22" s="95"/>
      <c r="AR22" s="94">
        <f t="shared" si="9"/>
        <v>0</v>
      </c>
      <c r="AS22" s="97">
        <f t="shared" si="16"/>
        <v>178.82</v>
      </c>
      <c r="AT22" s="2">
        <f t="shared" si="11"/>
        <v>178.82</v>
      </c>
      <c r="AU22" s="2">
        <f t="shared" si="12"/>
        <v>178.82</v>
      </c>
      <c r="AV22" s="2">
        <f t="shared" si="13"/>
        <v>0</v>
      </c>
    </row>
    <row r="23" s="2" customFormat="1" ht="31" spans="1:48">
      <c r="A23" s="29">
        <v>20</v>
      </c>
      <c r="B23" s="27"/>
      <c r="C23" s="26" t="s">
        <v>122</v>
      </c>
      <c r="D23" s="27" t="s">
        <v>123</v>
      </c>
      <c r="E23" s="46" t="s">
        <v>124</v>
      </c>
      <c r="F23" s="45">
        <f>'[1]2021年度园区有效投入-技术改造'!$I21</f>
        <v>1245.83</v>
      </c>
      <c r="G23" s="26" t="s">
        <v>86</v>
      </c>
      <c r="H23" s="27">
        <v>0.7</v>
      </c>
      <c r="I23" s="57">
        <f t="shared" si="0"/>
        <v>95.18</v>
      </c>
      <c r="J23" s="57">
        <f t="shared" si="1"/>
        <v>95.18</v>
      </c>
      <c r="K23" s="58">
        <v>105101.49</v>
      </c>
      <c r="L23" s="59">
        <f t="shared" si="2"/>
        <v>0.0118535902773595</v>
      </c>
      <c r="M23" s="57">
        <f t="shared" si="3"/>
        <v>95.01</v>
      </c>
      <c r="N23" s="56">
        <f t="shared" si="4"/>
        <v>95.01</v>
      </c>
      <c r="O23" s="26" t="s">
        <v>69</v>
      </c>
      <c r="P23" s="63" t="s">
        <v>70</v>
      </c>
      <c r="Q23" s="63" t="s">
        <v>70</v>
      </c>
      <c r="R23" s="56"/>
      <c r="S23" s="57">
        <f t="shared" si="5"/>
        <v>0.951</v>
      </c>
      <c r="T23" s="56" t="str">
        <f t="shared" si="6"/>
        <v>是</v>
      </c>
      <c r="U23" s="69" t="s">
        <v>79</v>
      </c>
      <c r="V23" s="70">
        <v>0.8</v>
      </c>
      <c r="W23" s="69">
        <v>1</v>
      </c>
      <c r="X23" s="70">
        <f t="shared" si="7"/>
        <v>89.78</v>
      </c>
      <c r="Y23" s="77"/>
      <c r="Z23" s="77"/>
      <c r="AA23" s="77"/>
      <c r="AB23" s="77"/>
      <c r="AC23" s="77"/>
      <c r="AD23" s="77">
        <v>1</v>
      </c>
      <c r="AE23" s="78">
        <f t="shared" si="14"/>
        <v>0</v>
      </c>
      <c r="AF23" s="77">
        <f t="shared" si="15"/>
        <v>0</v>
      </c>
      <c r="AG23" s="77"/>
      <c r="AH23" s="77"/>
      <c r="AI23" s="77"/>
      <c r="AJ23" s="56">
        <f t="shared" si="8"/>
        <v>89.78</v>
      </c>
      <c r="AK23" s="69"/>
      <c r="AL23" s="69"/>
      <c r="AM23" s="95" t="s">
        <v>75</v>
      </c>
      <c r="AN23" s="95">
        <v>7</v>
      </c>
      <c r="AO23" s="94"/>
      <c r="AP23" s="95"/>
      <c r="AQ23" s="95"/>
      <c r="AR23" s="94">
        <f t="shared" si="9"/>
        <v>7</v>
      </c>
      <c r="AS23" s="97">
        <f t="shared" si="16"/>
        <v>82.78</v>
      </c>
      <c r="AT23" s="2">
        <f t="shared" si="11"/>
        <v>89.78</v>
      </c>
      <c r="AU23" s="2">
        <f t="shared" si="12"/>
        <v>82.78</v>
      </c>
      <c r="AV23" s="2">
        <f t="shared" si="13"/>
        <v>0</v>
      </c>
    </row>
    <row r="24" s="2" customFormat="1" ht="46" spans="1:48">
      <c r="A24" s="29">
        <v>21</v>
      </c>
      <c r="B24" s="27"/>
      <c r="C24" s="26" t="s">
        <v>125</v>
      </c>
      <c r="D24" s="27" t="s">
        <v>126</v>
      </c>
      <c r="E24" s="46" t="s">
        <v>127</v>
      </c>
      <c r="F24" s="45">
        <f>'[1]2021年度园区有效投入-技术改造'!$I22</f>
        <v>388.09</v>
      </c>
      <c r="G24" s="26" t="s">
        <v>62</v>
      </c>
      <c r="H24" s="27">
        <v>0.8</v>
      </c>
      <c r="I24" s="57">
        <f t="shared" si="0"/>
        <v>95.03</v>
      </c>
      <c r="J24" s="57">
        <f t="shared" si="1"/>
        <v>95.03</v>
      </c>
      <c r="K24" s="58">
        <v>3899.75</v>
      </c>
      <c r="L24" s="59">
        <f t="shared" si="2"/>
        <v>0.0995166356817745</v>
      </c>
      <c r="M24" s="57">
        <f t="shared" si="3"/>
        <v>95.07</v>
      </c>
      <c r="N24" s="56">
        <f t="shared" si="4"/>
        <v>95.07</v>
      </c>
      <c r="O24" s="26" t="s">
        <v>69</v>
      </c>
      <c r="P24" s="63" t="s">
        <v>70</v>
      </c>
      <c r="Q24" s="63" t="s">
        <v>70</v>
      </c>
      <c r="R24" s="56"/>
      <c r="S24" s="57">
        <f t="shared" si="5"/>
        <v>0.9505</v>
      </c>
      <c r="T24" s="56" t="str">
        <f t="shared" si="6"/>
        <v>否</v>
      </c>
      <c r="U24" s="69" t="s">
        <v>79</v>
      </c>
      <c r="V24" s="70">
        <v>1</v>
      </c>
      <c r="W24" s="69">
        <v>1</v>
      </c>
      <c r="X24" s="70">
        <f t="shared" si="7"/>
        <v>35.72</v>
      </c>
      <c r="Y24" s="77"/>
      <c r="Z24" s="77"/>
      <c r="AA24" s="77"/>
      <c r="AB24" s="77"/>
      <c r="AC24" s="77"/>
      <c r="AD24" s="77">
        <v>1</v>
      </c>
      <c r="AE24" s="78">
        <f t="shared" si="14"/>
        <v>0</v>
      </c>
      <c r="AF24" s="77">
        <f t="shared" si="15"/>
        <v>0</v>
      </c>
      <c r="AG24" s="77"/>
      <c r="AH24" s="77"/>
      <c r="AI24" s="77"/>
      <c r="AJ24" s="56">
        <f t="shared" si="8"/>
        <v>35.72</v>
      </c>
      <c r="AK24" s="69"/>
      <c r="AL24" s="69"/>
      <c r="AM24" s="95" t="s">
        <v>75</v>
      </c>
      <c r="AN24" s="95" t="s">
        <v>75</v>
      </c>
      <c r="AO24" s="94"/>
      <c r="AP24" s="95"/>
      <c r="AQ24" s="95"/>
      <c r="AR24" s="94">
        <f t="shared" si="9"/>
        <v>0</v>
      </c>
      <c r="AS24" s="97">
        <f t="shared" si="16"/>
        <v>35.72</v>
      </c>
      <c r="AT24" s="2">
        <f t="shared" si="11"/>
        <v>35.72</v>
      </c>
      <c r="AU24" s="2">
        <f t="shared" si="12"/>
        <v>35.72</v>
      </c>
      <c r="AV24" s="2">
        <f t="shared" si="13"/>
        <v>0</v>
      </c>
    </row>
    <row r="25" s="2" customFormat="1" ht="61" spans="1:48">
      <c r="A25" s="29">
        <v>22</v>
      </c>
      <c r="B25" s="27"/>
      <c r="C25" s="26" t="s">
        <v>128</v>
      </c>
      <c r="D25" s="27" t="s">
        <v>129</v>
      </c>
      <c r="E25" s="46" t="s">
        <v>130</v>
      </c>
      <c r="F25" s="45">
        <f>'[1]2021年度园区有效投入-技术改造'!$I23</f>
        <v>918.41</v>
      </c>
      <c r="G25" s="26" t="s">
        <v>86</v>
      </c>
      <c r="H25" s="27">
        <v>0.7</v>
      </c>
      <c r="I25" s="57">
        <f t="shared" si="0"/>
        <v>95.12</v>
      </c>
      <c r="J25" s="57">
        <f t="shared" si="1"/>
        <v>95.12</v>
      </c>
      <c r="K25" s="58">
        <v>5127.22</v>
      </c>
      <c r="L25" s="59">
        <f t="shared" si="2"/>
        <v>0.179124359789516</v>
      </c>
      <c r="M25" s="57">
        <f t="shared" si="3"/>
        <v>95.13</v>
      </c>
      <c r="N25" s="56">
        <f t="shared" si="4"/>
        <v>95.13</v>
      </c>
      <c r="O25" s="26" t="s">
        <v>69</v>
      </c>
      <c r="P25" s="63" t="s">
        <v>70</v>
      </c>
      <c r="Q25" s="63" t="s">
        <v>70</v>
      </c>
      <c r="R25" s="56"/>
      <c r="S25" s="57">
        <f t="shared" si="5"/>
        <v>0.9513</v>
      </c>
      <c r="T25" s="56" t="str">
        <f t="shared" si="6"/>
        <v>是</v>
      </c>
      <c r="U25" s="69" t="s">
        <v>79</v>
      </c>
      <c r="V25" s="70">
        <v>0.8</v>
      </c>
      <c r="W25" s="69">
        <v>1</v>
      </c>
      <c r="X25" s="70">
        <f t="shared" si="7"/>
        <v>66.2</v>
      </c>
      <c r="Y25" s="77" t="e">
        <f>VLOOKUP(C25,#REF!,9,FALSE)</f>
        <v>#REF!</v>
      </c>
      <c r="Z25" s="77" t="e">
        <f>VLOOKUP($C25,#REF!,3,FALSE)</f>
        <v>#REF!</v>
      </c>
      <c r="AA25" s="78" t="e">
        <f>VLOOKUP($C25,#REF!,4,FALSE)*0.8</f>
        <v>#REF!</v>
      </c>
      <c r="AB25" s="78" t="e">
        <f>VLOOKUP($C25,#REF!,5,FALSE)</f>
        <v>#REF!</v>
      </c>
      <c r="AC25" s="86" t="e">
        <f>VLOOKUP($C25,#REF!,6,FALSE)</f>
        <v>#REF!</v>
      </c>
      <c r="AD25" s="77">
        <v>1</v>
      </c>
      <c r="AE25" s="78" t="e">
        <f t="shared" si="14"/>
        <v>#REF!</v>
      </c>
      <c r="AF25" s="77" t="e">
        <f t="shared" si="15"/>
        <v>#REF!</v>
      </c>
      <c r="AG25" s="77"/>
      <c r="AH25" s="77"/>
      <c r="AI25" s="77"/>
      <c r="AJ25" s="56" t="e">
        <f t="shared" si="8"/>
        <v>#REF!</v>
      </c>
      <c r="AK25" s="69"/>
      <c r="AL25" s="69"/>
      <c r="AM25" s="95" t="s">
        <v>75</v>
      </c>
      <c r="AN25" s="95" t="s">
        <v>75</v>
      </c>
      <c r="AO25" s="94"/>
      <c r="AP25" s="95"/>
      <c r="AQ25" s="95"/>
      <c r="AR25" s="94">
        <f t="shared" si="9"/>
        <v>0</v>
      </c>
      <c r="AS25" s="97" t="e">
        <f t="shared" si="16"/>
        <v>#REF!</v>
      </c>
      <c r="AT25" s="2" t="e">
        <f t="shared" si="11"/>
        <v>#REF!</v>
      </c>
      <c r="AU25" s="2" t="e">
        <f t="shared" si="12"/>
        <v>#REF!</v>
      </c>
      <c r="AV25" s="2" t="e">
        <f t="shared" si="13"/>
        <v>#REF!</v>
      </c>
    </row>
    <row r="26" s="2" customFormat="1" ht="61" spans="1:48">
      <c r="A26" s="29">
        <v>23</v>
      </c>
      <c r="B26" s="27"/>
      <c r="C26" s="26" t="s">
        <v>131</v>
      </c>
      <c r="D26" s="27" t="s">
        <v>132</v>
      </c>
      <c r="E26" s="46" t="s">
        <v>133</v>
      </c>
      <c r="F26" s="45">
        <f>'[1]2021年度园区有效投入-技术改造'!$I24</f>
        <v>3119.98</v>
      </c>
      <c r="G26" s="26" t="s">
        <v>62</v>
      </c>
      <c r="H26" s="27">
        <v>0.8</v>
      </c>
      <c r="I26" s="57">
        <f t="shared" si="0"/>
        <v>95.51</v>
      </c>
      <c r="J26" s="57">
        <f t="shared" si="1"/>
        <v>95.51</v>
      </c>
      <c r="K26" s="58">
        <v>21392.77</v>
      </c>
      <c r="L26" s="59">
        <f t="shared" si="2"/>
        <v>0.145842730978737</v>
      </c>
      <c r="M26" s="57">
        <f t="shared" si="3"/>
        <v>95.11</v>
      </c>
      <c r="N26" s="56">
        <f t="shared" si="4"/>
        <v>95.11</v>
      </c>
      <c r="O26" s="26" t="s">
        <v>69</v>
      </c>
      <c r="P26" s="63" t="s">
        <v>70</v>
      </c>
      <c r="Q26" s="63" t="s">
        <v>70</v>
      </c>
      <c r="R26" s="56"/>
      <c r="S26" s="57">
        <f t="shared" si="5"/>
        <v>0.9531</v>
      </c>
      <c r="T26" s="56" t="str">
        <f t="shared" si="6"/>
        <v>是</v>
      </c>
      <c r="U26" s="69">
        <v>8010</v>
      </c>
      <c r="V26" s="70">
        <v>1</v>
      </c>
      <c r="W26" s="69">
        <v>1</v>
      </c>
      <c r="X26" s="70">
        <f t="shared" si="7"/>
        <v>287.81</v>
      </c>
      <c r="Y26" s="77" t="e">
        <f>VLOOKUP(C26,#REF!,9,FALSE)</f>
        <v>#REF!</v>
      </c>
      <c r="Z26" s="77" t="e">
        <f>VLOOKUP($C26,#REF!,3,FALSE)</f>
        <v>#REF!</v>
      </c>
      <c r="AA26" s="78" t="e">
        <f>VLOOKUP($C26,#REF!,4,FALSE)*0.8</f>
        <v>#REF!</v>
      </c>
      <c r="AB26" s="78" t="e">
        <f>VLOOKUP($C26,#REF!,5,FALSE)</f>
        <v>#REF!</v>
      </c>
      <c r="AC26" s="86" t="e">
        <f>VLOOKUP($C26,#REF!,6,FALSE)</f>
        <v>#REF!</v>
      </c>
      <c r="AD26" s="77">
        <v>1</v>
      </c>
      <c r="AE26" s="78" t="e">
        <f t="shared" si="14"/>
        <v>#REF!</v>
      </c>
      <c r="AF26" s="77" t="e">
        <f t="shared" si="15"/>
        <v>#REF!</v>
      </c>
      <c r="AG26" s="77"/>
      <c r="AH26" s="77"/>
      <c r="AI26" s="77"/>
      <c r="AJ26" s="56" t="e">
        <f t="shared" si="8"/>
        <v>#REF!</v>
      </c>
      <c r="AK26" s="69"/>
      <c r="AL26" s="69"/>
      <c r="AM26" s="95" t="s">
        <v>75</v>
      </c>
      <c r="AN26" s="95" t="s">
        <v>75</v>
      </c>
      <c r="AO26" s="94"/>
      <c r="AP26" s="95"/>
      <c r="AQ26" s="95"/>
      <c r="AR26" s="94">
        <f t="shared" si="9"/>
        <v>0</v>
      </c>
      <c r="AS26" s="97" t="e">
        <f t="shared" si="16"/>
        <v>#REF!</v>
      </c>
      <c r="AT26" s="2" t="e">
        <f t="shared" si="11"/>
        <v>#REF!</v>
      </c>
      <c r="AU26" s="2" t="e">
        <f t="shared" si="12"/>
        <v>#REF!</v>
      </c>
      <c r="AV26" s="2" t="e">
        <f t="shared" si="13"/>
        <v>#REF!</v>
      </c>
    </row>
    <row r="27" s="2" customFormat="1" ht="31" spans="1:48">
      <c r="A27" s="29">
        <v>24</v>
      </c>
      <c r="B27" s="27"/>
      <c r="C27" s="26" t="s">
        <v>134</v>
      </c>
      <c r="D27" s="27" t="s">
        <v>135</v>
      </c>
      <c r="E27" s="46" t="s">
        <v>136</v>
      </c>
      <c r="F27" s="45">
        <f>'[1]2021年度园区有效投入-技术改造'!$I25</f>
        <v>845.74</v>
      </c>
      <c r="G27" s="26" t="s">
        <v>86</v>
      </c>
      <c r="H27" s="27">
        <v>0.7</v>
      </c>
      <c r="I27" s="57">
        <f t="shared" si="0"/>
        <v>95.11</v>
      </c>
      <c r="J27" s="57">
        <f t="shared" si="1"/>
        <v>95.11</v>
      </c>
      <c r="K27" s="58">
        <v>50549.37</v>
      </c>
      <c r="L27" s="59">
        <f t="shared" si="2"/>
        <v>0.0167309701386981</v>
      </c>
      <c r="M27" s="57">
        <f t="shared" si="3"/>
        <v>95.01</v>
      </c>
      <c r="N27" s="56">
        <f t="shared" si="4"/>
        <v>95.01</v>
      </c>
      <c r="O27" s="26" t="s">
        <v>69</v>
      </c>
      <c r="P27" s="63" t="s">
        <v>70</v>
      </c>
      <c r="Q27" s="63" t="s">
        <v>70</v>
      </c>
      <c r="R27" s="56"/>
      <c r="S27" s="57">
        <f t="shared" si="5"/>
        <v>0.9506</v>
      </c>
      <c r="T27" s="56" t="str">
        <f t="shared" si="6"/>
        <v>是</v>
      </c>
      <c r="U27" s="69" t="s">
        <v>79</v>
      </c>
      <c r="V27" s="70">
        <v>0.8</v>
      </c>
      <c r="W27" s="69">
        <v>1</v>
      </c>
      <c r="X27" s="70">
        <f t="shared" si="7"/>
        <v>60.93</v>
      </c>
      <c r="Y27" s="77"/>
      <c r="Z27" s="77"/>
      <c r="AA27" s="77"/>
      <c r="AB27" s="77"/>
      <c r="AC27" s="77"/>
      <c r="AD27" s="77">
        <v>1</v>
      </c>
      <c r="AE27" s="78">
        <f t="shared" si="14"/>
        <v>0</v>
      </c>
      <c r="AF27" s="77">
        <f t="shared" si="15"/>
        <v>0</v>
      </c>
      <c r="AG27" s="77"/>
      <c r="AH27" s="77"/>
      <c r="AI27" s="77"/>
      <c r="AJ27" s="56">
        <f t="shared" si="8"/>
        <v>60.93</v>
      </c>
      <c r="AK27" s="69"/>
      <c r="AL27" s="69"/>
      <c r="AM27" s="95" t="s">
        <v>75</v>
      </c>
      <c r="AN27" s="95" t="s">
        <v>75</v>
      </c>
      <c r="AO27" s="94"/>
      <c r="AP27" s="95"/>
      <c r="AQ27" s="95"/>
      <c r="AR27" s="94">
        <f t="shared" si="9"/>
        <v>0</v>
      </c>
      <c r="AS27" s="97">
        <f t="shared" si="16"/>
        <v>60.93</v>
      </c>
      <c r="AT27" s="2">
        <f t="shared" si="11"/>
        <v>60.93</v>
      </c>
      <c r="AU27" s="2">
        <f t="shared" si="12"/>
        <v>60.93</v>
      </c>
      <c r="AV27" s="2">
        <f t="shared" si="13"/>
        <v>0</v>
      </c>
    </row>
    <row r="28" s="2" customFormat="1" ht="46" spans="1:48">
      <c r="A28" s="29">
        <v>25</v>
      </c>
      <c r="B28" s="27"/>
      <c r="C28" s="26" t="s">
        <v>137</v>
      </c>
      <c r="D28" s="27" t="s">
        <v>138</v>
      </c>
      <c r="E28" s="46" t="s">
        <v>139</v>
      </c>
      <c r="F28" s="45">
        <f>'[1]2021年度园区有效投入-技术改造'!$I26</f>
        <v>528.6</v>
      </c>
      <c r="G28" s="26" t="s">
        <v>86</v>
      </c>
      <c r="H28" s="27">
        <v>0.7</v>
      </c>
      <c r="I28" s="57">
        <f t="shared" si="0"/>
        <v>95.06</v>
      </c>
      <c r="J28" s="57">
        <f t="shared" si="1"/>
        <v>95.06</v>
      </c>
      <c r="K28" s="58">
        <v>5600</v>
      </c>
      <c r="L28" s="59">
        <f t="shared" si="2"/>
        <v>0.0943928571428572</v>
      </c>
      <c r="M28" s="57">
        <f t="shared" si="3"/>
        <v>95.07</v>
      </c>
      <c r="N28" s="56">
        <f t="shared" si="4"/>
        <v>95.07</v>
      </c>
      <c r="O28" s="26" t="s">
        <v>69</v>
      </c>
      <c r="P28" s="63" t="s">
        <v>70</v>
      </c>
      <c r="Q28" s="63" t="s">
        <v>70</v>
      </c>
      <c r="R28" s="56"/>
      <c r="S28" s="57">
        <f t="shared" si="5"/>
        <v>0.9507</v>
      </c>
      <c r="T28" s="56" t="str">
        <f t="shared" si="6"/>
        <v>是</v>
      </c>
      <c r="U28" s="69" t="s">
        <v>79</v>
      </c>
      <c r="V28" s="70">
        <v>0.8</v>
      </c>
      <c r="W28" s="69">
        <v>1</v>
      </c>
      <c r="X28" s="70">
        <f t="shared" si="7"/>
        <v>38.08</v>
      </c>
      <c r="Y28" s="77" t="e">
        <f>VLOOKUP(C28,#REF!,9,FALSE)</f>
        <v>#REF!</v>
      </c>
      <c r="Z28" s="77" t="e">
        <f>VLOOKUP($C28,#REF!,3,FALSE)</f>
        <v>#REF!</v>
      </c>
      <c r="AA28" s="78" t="e">
        <f>VLOOKUP($C28,#REF!,4,FALSE)*0.8</f>
        <v>#REF!</v>
      </c>
      <c r="AB28" s="78" t="e">
        <f>VLOOKUP($C28,#REF!,5,FALSE)</f>
        <v>#REF!</v>
      </c>
      <c r="AC28" s="86" t="e">
        <f>VLOOKUP($C28,#REF!,6,FALSE)</f>
        <v>#REF!</v>
      </c>
      <c r="AD28" s="77">
        <v>1</v>
      </c>
      <c r="AE28" s="78" t="e">
        <f t="shared" si="14"/>
        <v>#REF!</v>
      </c>
      <c r="AF28" s="77" t="e">
        <f t="shared" si="15"/>
        <v>#REF!</v>
      </c>
      <c r="AG28" s="77"/>
      <c r="AH28" s="77"/>
      <c r="AI28" s="77"/>
      <c r="AJ28" s="56" t="e">
        <f t="shared" si="8"/>
        <v>#REF!</v>
      </c>
      <c r="AK28" s="69"/>
      <c r="AL28" s="69"/>
      <c r="AM28" s="95" t="s">
        <v>75</v>
      </c>
      <c r="AN28" s="95" t="s">
        <v>75</v>
      </c>
      <c r="AO28" s="94"/>
      <c r="AP28" s="95"/>
      <c r="AQ28" s="95"/>
      <c r="AR28" s="94">
        <f t="shared" si="9"/>
        <v>0</v>
      </c>
      <c r="AS28" s="97" t="e">
        <f t="shared" si="16"/>
        <v>#REF!</v>
      </c>
      <c r="AT28" s="2" t="e">
        <f t="shared" si="11"/>
        <v>#REF!</v>
      </c>
      <c r="AU28" s="2" t="e">
        <f t="shared" si="12"/>
        <v>#REF!</v>
      </c>
      <c r="AV28" s="2" t="e">
        <f t="shared" si="13"/>
        <v>#REF!</v>
      </c>
    </row>
    <row r="29" s="2" customFormat="1" ht="46" spans="1:48">
      <c r="A29" s="29">
        <v>26</v>
      </c>
      <c r="B29" s="27"/>
      <c r="C29" s="26" t="s">
        <v>140</v>
      </c>
      <c r="D29" s="27" t="s">
        <v>141</v>
      </c>
      <c r="E29" s="46" t="s">
        <v>142</v>
      </c>
      <c r="F29" s="45">
        <f>'[1]2021年度园区有效投入-技术改造'!$I27</f>
        <v>5639.92</v>
      </c>
      <c r="G29" s="26" t="s">
        <v>62</v>
      </c>
      <c r="H29" s="27">
        <v>0.8</v>
      </c>
      <c r="I29" s="57">
        <f t="shared" si="0"/>
        <v>95.94</v>
      </c>
      <c r="J29" s="57">
        <f t="shared" si="1"/>
        <v>95.94</v>
      </c>
      <c r="K29" s="58">
        <v>29710.29</v>
      </c>
      <c r="L29" s="59">
        <f t="shared" si="2"/>
        <v>0.189830526729965</v>
      </c>
      <c r="M29" s="57">
        <f t="shared" si="3"/>
        <v>95.14</v>
      </c>
      <c r="N29" s="56">
        <f t="shared" si="4"/>
        <v>95.14</v>
      </c>
      <c r="O29" s="26" t="s">
        <v>69</v>
      </c>
      <c r="P29" s="63" t="s">
        <v>70</v>
      </c>
      <c r="Q29" s="63" t="s">
        <v>70</v>
      </c>
      <c r="R29" s="56"/>
      <c r="S29" s="57">
        <f t="shared" si="5"/>
        <v>0.9554</v>
      </c>
      <c r="T29" s="56" t="str">
        <f t="shared" si="6"/>
        <v>是</v>
      </c>
      <c r="U29" s="69">
        <v>4282</v>
      </c>
      <c r="V29" s="70">
        <v>1</v>
      </c>
      <c r="W29" s="69">
        <v>1</v>
      </c>
      <c r="X29" s="70">
        <f t="shared" si="7"/>
        <v>521.31</v>
      </c>
      <c r="Y29" s="77" t="e">
        <f>VLOOKUP(C29,#REF!,9,FALSE)</f>
        <v>#REF!</v>
      </c>
      <c r="Z29" s="77" t="e">
        <f>VLOOKUP($C29,#REF!,3,FALSE)</f>
        <v>#REF!</v>
      </c>
      <c r="AA29" s="78" t="e">
        <f>VLOOKUP($C29,#REF!,4,FALSE)*0.8</f>
        <v>#REF!</v>
      </c>
      <c r="AB29" s="78" t="e">
        <f>VLOOKUP($C29,#REF!,5,FALSE)</f>
        <v>#REF!</v>
      </c>
      <c r="AC29" s="86" t="e">
        <f>VLOOKUP($C29,#REF!,6,FALSE)</f>
        <v>#REF!</v>
      </c>
      <c r="AD29" s="77">
        <v>1</v>
      </c>
      <c r="AE29" s="78" t="e">
        <f t="shared" si="14"/>
        <v>#REF!</v>
      </c>
      <c r="AF29" s="77" t="e">
        <f t="shared" si="15"/>
        <v>#REF!</v>
      </c>
      <c r="AG29" s="77"/>
      <c r="AH29" s="77"/>
      <c r="AI29" s="77"/>
      <c r="AJ29" s="56" t="e">
        <f t="shared" si="8"/>
        <v>#REF!</v>
      </c>
      <c r="AK29" s="69"/>
      <c r="AL29" s="69"/>
      <c r="AM29" s="95">
        <v>444.6</v>
      </c>
      <c r="AN29" s="95" t="s">
        <v>75</v>
      </c>
      <c r="AO29" s="94"/>
      <c r="AP29" s="95"/>
      <c r="AQ29" s="95"/>
      <c r="AR29" s="94">
        <f t="shared" si="9"/>
        <v>444.6</v>
      </c>
      <c r="AS29" s="97" t="e">
        <f t="shared" si="16"/>
        <v>#REF!</v>
      </c>
      <c r="AT29" s="2" t="e">
        <f t="shared" si="11"/>
        <v>#REF!</v>
      </c>
      <c r="AU29" s="2" t="e">
        <f t="shared" si="12"/>
        <v>#REF!</v>
      </c>
      <c r="AV29" s="2" t="e">
        <f t="shared" si="13"/>
        <v>#REF!</v>
      </c>
    </row>
    <row r="30" s="2" customFormat="1" ht="31" spans="1:48">
      <c r="A30" s="29">
        <v>27</v>
      </c>
      <c r="B30" s="27"/>
      <c r="C30" s="26" t="s">
        <v>143</v>
      </c>
      <c r="D30" s="27" t="s">
        <v>144</v>
      </c>
      <c r="E30" s="46" t="s">
        <v>145</v>
      </c>
      <c r="F30" s="45">
        <f>'[1]2021年度园区有效投入-技术改造'!$I28</f>
        <v>1037.23</v>
      </c>
      <c r="G30" s="26" t="s">
        <v>86</v>
      </c>
      <c r="H30" s="27">
        <v>0.7</v>
      </c>
      <c r="I30" s="57">
        <f t="shared" si="0"/>
        <v>95.14</v>
      </c>
      <c r="J30" s="57">
        <f t="shared" si="1"/>
        <v>95.14</v>
      </c>
      <c r="K30" s="58">
        <v>11113.16</v>
      </c>
      <c r="L30" s="59">
        <f t="shared" si="2"/>
        <v>0.0933334893045722</v>
      </c>
      <c r="M30" s="57">
        <f t="shared" si="3"/>
        <v>95.07</v>
      </c>
      <c r="N30" s="56">
        <f t="shared" si="4"/>
        <v>95.07</v>
      </c>
      <c r="O30" s="26" t="s">
        <v>69</v>
      </c>
      <c r="P30" s="63" t="s">
        <v>70</v>
      </c>
      <c r="Q30" s="63" t="s">
        <v>70</v>
      </c>
      <c r="R30" s="56"/>
      <c r="S30" s="57">
        <f t="shared" si="5"/>
        <v>0.9511</v>
      </c>
      <c r="T30" s="56" t="str">
        <f t="shared" si="6"/>
        <v>是</v>
      </c>
      <c r="U30" s="69">
        <v>995</v>
      </c>
      <c r="V30" s="70">
        <v>1</v>
      </c>
      <c r="W30" s="69">
        <v>1</v>
      </c>
      <c r="X30" s="70">
        <f t="shared" si="7"/>
        <v>93.44</v>
      </c>
      <c r="Y30" s="77"/>
      <c r="Z30" s="77"/>
      <c r="AA30" s="77"/>
      <c r="AB30" s="77"/>
      <c r="AC30" s="77"/>
      <c r="AD30" s="77">
        <v>1</v>
      </c>
      <c r="AE30" s="78">
        <f t="shared" si="14"/>
        <v>0</v>
      </c>
      <c r="AF30" s="77">
        <f t="shared" si="15"/>
        <v>0</v>
      </c>
      <c r="AG30" s="77"/>
      <c r="AH30" s="77"/>
      <c r="AI30" s="77"/>
      <c r="AJ30" s="56">
        <f t="shared" si="8"/>
        <v>93.44</v>
      </c>
      <c r="AK30" s="69"/>
      <c r="AL30" s="69"/>
      <c r="AM30" s="95" t="s">
        <v>75</v>
      </c>
      <c r="AN30" s="95" t="s">
        <v>75</v>
      </c>
      <c r="AO30" s="94"/>
      <c r="AP30" s="95"/>
      <c r="AQ30" s="95"/>
      <c r="AR30" s="94">
        <f t="shared" si="9"/>
        <v>0</v>
      </c>
      <c r="AS30" s="97">
        <f t="shared" si="16"/>
        <v>93.44</v>
      </c>
      <c r="AT30" s="2">
        <f t="shared" si="11"/>
        <v>93.44</v>
      </c>
      <c r="AU30" s="2">
        <f t="shared" si="12"/>
        <v>93.44</v>
      </c>
      <c r="AV30" s="2">
        <f t="shared" si="13"/>
        <v>0</v>
      </c>
    </row>
    <row r="31" s="2" customFormat="1" ht="46" spans="1:48">
      <c r="A31" s="29">
        <v>28</v>
      </c>
      <c r="B31" s="27"/>
      <c r="C31" s="26" t="s">
        <v>146</v>
      </c>
      <c r="D31" s="27" t="s">
        <v>147</v>
      </c>
      <c r="E31" s="46" t="s">
        <v>148</v>
      </c>
      <c r="F31" s="45">
        <f>'[1]2021年度园区有效投入-技术改造'!$I29</f>
        <v>434.71</v>
      </c>
      <c r="G31" s="26" t="s">
        <v>62</v>
      </c>
      <c r="H31" s="27">
        <v>0.8</v>
      </c>
      <c r="I31" s="57">
        <f t="shared" si="0"/>
        <v>95.04</v>
      </c>
      <c r="J31" s="57">
        <f t="shared" si="1"/>
        <v>95.04</v>
      </c>
      <c r="K31" s="58">
        <v>9567</v>
      </c>
      <c r="L31" s="59">
        <f t="shared" si="2"/>
        <v>0.0454384864638863</v>
      </c>
      <c r="M31" s="57">
        <f t="shared" si="3"/>
        <v>95.03</v>
      </c>
      <c r="N31" s="56">
        <f t="shared" si="4"/>
        <v>95.03</v>
      </c>
      <c r="O31" s="26" t="s">
        <v>69</v>
      </c>
      <c r="P31" s="63" t="s">
        <v>70</v>
      </c>
      <c r="Q31" s="63" t="s">
        <v>70</v>
      </c>
      <c r="R31" s="56"/>
      <c r="S31" s="57">
        <f t="shared" si="5"/>
        <v>0.9504</v>
      </c>
      <c r="T31" s="56" t="str">
        <f t="shared" si="6"/>
        <v>否</v>
      </c>
      <c r="U31" s="69">
        <v>738</v>
      </c>
      <c r="V31" s="70">
        <v>1</v>
      </c>
      <c r="W31" s="69">
        <v>1</v>
      </c>
      <c r="X31" s="70">
        <f t="shared" si="7"/>
        <v>40.01</v>
      </c>
      <c r="Y31" s="77"/>
      <c r="Z31" s="77"/>
      <c r="AA31" s="77"/>
      <c r="AB31" s="77"/>
      <c r="AC31" s="77"/>
      <c r="AD31" s="77">
        <v>1</v>
      </c>
      <c r="AE31" s="78">
        <f t="shared" si="14"/>
        <v>0</v>
      </c>
      <c r="AF31" s="77">
        <f t="shared" si="15"/>
        <v>0</v>
      </c>
      <c r="AG31" s="77"/>
      <c r="AH31" s="77"/>
      <c r="AI31" s="77"/>
      <c r="AJ31" s="56">
        <f t="shared" si="8"/>
        <v>40.01</v>
      </c>
      <c r="AK31" s="69"/>
      <c r="AL31" s="69"/>
      <c r="AM31" s="95" t="s">
        <v>75</v>
      </c>
      <c r="AN31" s="95" t="s">
        <v>75</v>
      </c>
      <c r="AO31" s="94"/>
      <c r="AP31" s="95"/>
      <c r="AQ31" s="95"/>
      <c r="AR31" s="94">
        <f t="shared" si="9"/>
        <v>0</v>
      </c>
      <c r="AS31" s="97">
        <f t="shared" si="16"/>
        <v>40.01</v>
      </c>
      <c r="AT31" s="2">
        <f t="shared" si="11"/>
        <v>40.01</v>
      </c>
      <c r="AU31" s="2">
        <f t="shared" si="12"/>
        <v>40.01</v>
      </c>
      <c r="AV31" s="2">
        <f t="shared" si="13"/>
        <v>0</v>
      </c>
    </row>
    <row r="32" s="2" customFormat="1" ht="46" spans="1:48">
      <c r="A32" s="29">
        <v>29</v>
      </c>
      <c r="B32" s="27"/>
      <c r="C32" s="26" t="s">
        <v>149</v>
      </c>
      <c r="D32" s="27" t="s">
        <v>150</v>
      </c>
      <c r="E32" s="46" t="s">
        <v>151</v>
      </c>
      <c r="F32" s="45">
        <f>'[1]2021年度园区有效投入-技术改造'!$I30</f>
        <v>1715.81</v>
      </c>
      <c r="G32" s="26" t="s">
        <v>86</v>
      </c>
      <c r="H32" s="27">
        <v>0.7</v>
      </c>
      <c r="I32" s="57">
        <f t="shared" si="0"/>
        <v>95.26</v>
      </c>
      <c r="J32" s="57">
        <f t="shared" si="1"/>
        <v>95.26</v>
      </c>
      <c r="K32" s="58">
        <v>5400.81</v>
      </c>
      <c r="L32" s="59">
        <f t="shared" si="2"/>
        <v>0.31769493835184</v>
      </c>
      <c r="M32" s="57">
        <f t="shared" si="3"/>
        <v>95.23</v>
      </c>
      <c r="N32" s="56">
        <f t="shared" si="4"/>
        <v>95.23</v>
      </c>
      <c r="O32" s="26" t="s">
        <v>69</v>
      </c>
      <c r="P32" s="63" t="s">
        <v>70</v>
      </c>
      <c r="Q32" s="63" t="s">
        <v>70</v>
      </c>
      <c r="R32" s="56"/>
      <c r="S32" s="57">
        <f t="shared" si="5"/>
        <v>0.9525</v>
      </c>
      <c r="T32" s="56" t="str">
        <f t="shared" si="6"/>
        <v>是</v>
      </c>
      <c r="U32" s="69">
        <v>1620</v>
      </c>
      <c r="V32" s="70">
        <v>1</v>
      </c>
      <c r="W32" s="69">
        <v>1</v>
      </c>
      <c r="X32" s="70">
        <f t="shared" si="7"/>
        <v>154.77</v>
      </c>
      <c r="Y32" s="77"/>
      <c r="Z32" s="77"/>
      <c r="AA32" s="77"/>
      <c r="AB32" s="77"/>
      <c r="AC32" s="77"/>
      <c r="AD32" s="77">
        <v>1</v>
      </c>
      <c r="AE32" s="78">
        <f t="shared" si="14"/>
        <v>0</v>
      </c>
      <c r="AF32" s="77">
        <f t="shared" si="15"/>
        <v>0</v>
      </c>
      <c r="AG32" s="77"/>
      <c r="AH32" s="77"/>
      <c r="AI32" s="77"/>
      <c r="AJ32" s="56">
        <f t="shared" si="8"/>
        <v>154.77</v>
      </c>
      <c r="AK32" s="69"/>
      <c r="AL32" s="69"/>
      <c r="AM32" s="95" t="s">
        <v>75</v>
      </c>
      <c r="AN32" s="95" t="s">
        <v>75</v>
      </c>
      <c r="AO32" s="94"/>
      <c r="AP32" s="95"/>
      <c r="AQ32" s="95"/>
      <c r="AR32" s="94">
        <f t="shared" si="9"/>
        <v>0</v>
      </c>
      <c r="AS32" s="97">
        <f t="shared" si="16"/>
        <v>154.77</v>
      </c>
      <c r="AT32" s="2">
        <f t="shared" si="11"/>
        <v>154.77</v>
      </c>
      <c r="AU32" s="2">
        <f t="shared" si="12"/>
        <v>154.77</v>
      </c>
      <c r="AV32" s="2">
        <f t="shared" si="13"/>
        <v>0</v>
      </c>
    </row>
    <row r="33" s="2" customFormat="1" ht="46" spans="1:48">
      <c r="A33" s="29">
        <v>30</v>
      </c>
      <c r="B33" s="27"/>
      <c r="C33" s="26" t="s">
        <v>152</v>
      </c>
      <c r="D33" s="27" t="s">
        <v>153</v>
      </c>
      <c r="E33" s="46" t="s">
        <v>154</v>
      </c>
      <c r="F33" s="45">
        <f>'[1]2021年度园区有效投入-技术改造'!$I31</f>
        <v>1154.27</v>
      </c>
      <c r="G33" s="26" t="s">
        <v>86</v>
      </c>
      <c r="H33" s="27">
        <v>0.7</v>
      </c>
      <c r="I33" s="57">
        <f t="shared" si="0"/>
        <v>95.16</v>
      </c>
      <c r="J33" s="57">
        <f t="shared" si="1"/>
        <v>95.16</v>
      </c>
      <c r="K33" s="58">
        <v>4521.58</v>
      </c>
      <c r="L33" s="59">
        <f t="shared" si="2"/>
        <v>0.255280233900539</v>
      </c>
      <c r="M33" s="57">
        <f t="shared" si="3"/>
        <v>95.19</v>
      </c>
      <c r="N33" s="56">
        <f t="shared" si="4"/>
        <v>95.19</v>
      </c>
      <c r="O33" s="26" t="s">
        <v>69</v>
      </c>
      <c r="P33" s="63" t="s">
        <v>70</v>
      </c>
      <c r="Q33" s="63" t="s">
        <v>70</v>
      </c>
      <c r="R33" s="56"/>
      <c r="S33" s="57">
        <f t="shared" si="5"/>
        <v>0.9518</v>
      </c>
      <c r="T33" s="56" t="str">
        <f t="shared" si="6"/>
        <v>是</v>
      </c>
      <c r="U33" s="69" t="s">
        <v>79</v>
      </c>
      <c r="V33" s="70">
        <v>0.8</v>
      </c>
      <c r="W33" s="69">
        <v>1</v>
      </c>
      <c r="X33" s="70">
        <f t="shared" si="7"/>
        <v>83.24</v>
      </c>
      <c r="Y33" s="77"/>
      <c r="Z33" s="77"/>
      <c r="AA33" s="77"/>
      <c r="AB33" s="77"/>
      <c r="AC33" s="77"/>
      <c r="AD33" s="77">
        <v>1</v>
      </c>
      <c r="AE33" s="78">
        <f t="shared" si="14"/>
        <v>0</v>
      </c>
      <c r="AF33" s="77">
        <f t="shared" si="15"/>
        <v>0</v>
      </c>
      <c r="AG33" s="77"/>
      <c r="AH33" s="77"/>
      <c r="AI33" s="77"/>
      <c r="AJ33" s="56">
        <f t="shared" si="8"/>
        <v>83.24</v>
      </c>
      <c r="AK33" s="69"/>
      <c r="AL33" s="69"/>
      <c r="AM33" s="95" t="s">
        <v>75</v>
      </c>
      <c r="AN33" s="95" t="s">
        <v>75</v>
      </c>
      <c r="AO33" s="94"/>
      <c r="AP33" s="95"/>
      <c r="AQ33" s="95"/>
      <c r="AR33" s="94">
        <f t="shared" si="9"/>
        <v>0</v>
      </c>
      <c r="AS33" s="97">
        <f t="shared" si="16"/>
        <v>83.24</v>
      </c>
      <c r="AT33" s="2">
        <f t="shared" si="11"/>
        <v>83.24</v>
      </c>
      <c r="AU33" s="2">
        <f t="shared" si="12"/>
        <v>83.24</v>
      </c>
      <c r="AV33" s="2">
        <f t="shared" si="13"/>
        <v>0</v>
      </c>
    </row>
    <row r="34" s="2" customFormat="1" ht="61" spans="1:48">
      <c r="A34" s="29">
        <v>31</v>
      </c>
      <c r="B34" s="27"/>
      <c r="C34" s="26" t="s">
        <v>155</v>
      </c>
      <c r="D34" s="27" t="s">
        <v>156</v>
      </c>
      <c r="E34" s="46" t="s">
        <v>157</v>
      </c>
      <c r="F34" s="45">
        <f>'[1]2021年度园区有效投入-技术改造'!$I32</f>
        <v>1071.12</v>
      </c>
      <c r="G34" s="26" t="s">
        <v>62</v>
      </c>
      <c r="H34" s="27">
        <v>0.8</v>
      </c>
      <c r="I34" s="57">
        <f t="shared" si="0"/>
        <v>95.15</v>
      </c>
      <c r="J34" s="57">
        <f t="shared" si="1"/>
        <v>95.15</v>
      </c>
      <c r="K34" s="58">
        <v>56434.5</v>
      </c>
      <c r="L34" s="59">
        <f t="shared" si="2"/>
        <v>0.0189798793291338</v>
      </c>
      <c r="M34" s="57">
        <f t="shared" si="3"/>
        <v>95.01</v>
      </c>
      <c r="N34" s="56">
        <f t="shared" si="4"/>
        <v>95.01</v>
      </c>
      <c r="O34" s="26" t="s">
        <v>69</v>
      </c>
      <c r="P34" s="63" t="s">
        <v>70</v>
      </c>
      <c r="Q34" s="63" t="s">
        <v>70</v>
      </c>
      <c r="R34" s="56"/>
      <c r="S34" s="57">
        <f t="shared" si="5"/>
        <v>0.9508</v>
      </c>
      <c r="T34" s="56" t="str">
        <f t="shared" si="6"/>
        <v>是</v>
      </c>
      <c r="U34" s="69" t="s">
        <v>79</v>
      </c>
      <c r="V34" s="70">
        <v>0.8</v>
      </c>
      <c r="W34" s="69">
        <v>1</v>
      </c>
      <c r="X34" s="70">
        <f t="shared" si="7"/>
        <v>78.89</v>
      </c>
      <c r="Y34" s="77"/>
      <c r="Z34" s="77"/>
      <c r="AA34" s="77"/>
      <c r="AB34" s="77"/>
      <c r="AC34" s="77"/>
      <c r="AD34" s="77">
        <v>1</v>
      </c>
      <c r="AE34" s="78">
        <f t="shared" si="14"/>
        <v>0</v>
      </c>
      <c r="AF34" s="77">
        <f t="shared" si="15"/>
        <v>0</v>
      </c>
      <c r="AG34" s="77"/>
      <c r="AH34" s="77"/>
      <c r="AI34" s="77"/>
      <c r="AJ34" s="56">
        <f t="shared" si="8"/>
        <v>78.89</v>
      </c>
      <c r="AK34" s="69"/>
      <c r="AL34" s="69"/>
      <c r="AM34" s="95" t="s">
        <v>75</v>
      </c>
      <c r="AN34" s="95" t="s">
        <v>75</v>
      </c>
      <c r="AO34" s="94"/>
      <c r="AP34" s="95"/>
      <c r="AQ34" s="95"/>
      <c r="AR34" s="94">
        <f t="shared" si="9"/>
        <v>0</v>
      </c>
      <c r="AS34" s="97">
        <f t="shared" si="16"/>
        <v>78.89</v>
      </c>
      <c r="AT34" s="2">
        <f t="shared" si="11"/>
        <v>78.89</v>
      </c>
      <c r="AU34" s="2">
        <f t="shared" si="12"/>
        <v>78.89</v>
      </c>
      <c r="AV34" s="2">
        <f t="shared" si="13"/>
        <v>0</v>
      </c>
    </row>
    <row r="35" s="2" customFormat="1" ht="61" spans="1:48">
      <c r="A35" s="29">
        <v>32</v>
      </c>
      <c r="B35" s="27"/>
      <c r="C35" s="26" t="s">
        <v>158</v>
      </c>
      <c r="D35" s="27" t="s">
        <v>159</v>
      </c>
      <c r="E35" s="46" t="s">
        <v>160</v>
      </c>
      <c r="F35" s="45">
        <f>'[1]2021年度园区有效投入-技术改造'!$I33</f>
        <v>1524.97</v>
      </c>
      <c r="G35" s="26" t="s">
        <v>68</v>
      </c>
      <c r="H35" s="27">
        <v>1</v>
      </c>
      <c r="I35" s="57">
        <f t="shared" si="0"/>
        <v>95.23</v>
      </c>
      <c r="J35" s="57">
        <f t="shared" si="1"/>
        <v>95.23</v>
      </c>
      <c r="K35" s="58">
        <v>46379.01</v>
      </c>
      <c r="L35" s="59">
        <f t="shared" si="2"/>
        <v>0.0328806069814772</v>
      </c>
      <c r="M35" s="57">
        <f t="shared" si="3"/>
        <v>95.02</v>
      </c>
      <c r="N35" s="56">
        <f t="shared" si="4"/>
        <v>95.02</v>
      </c>
      <c r="O35" s="26" t="s">
        <v>69</v>
      </c>
      <c r="P35" s="63" t="s">
        <v>70</v>
      </c>
      <c r="Q35" s="63" t="s">
        <v>70</v>
      </c>
      <c r="R35" s="56"/>
      <c r="S35" s="57">
        <f t="shared" si="5"/>
        <v>0.9513</v>
      </c>
      <c r="T35" s="56" t="str">
        <f t="shared" si="6"/>
        <v>是</v>
      </c>
      <c r="U35" s="69">
        <v>46631</v>
      </c>
      <c r="V35" s="70">
        <v>1</v>
      </c>
      <c r="W35" s="69">
        <v>1</v>
      </c>
      <c r="X35" s="70">
        <f t="shared" si="7"/>
        <v>146.56</v>
      </c>
      <c r="Y35" s="77"/>
      <c r="Z35" s="77"/>
      <c r="AA35" s="77"/>
      <c r="AB35" s="77"/>
      <c r="AC35" s="77"/>
      <c r="AD35" s="77">
        <v>1</v>
      </c>
      <c r="AE35" s="78">
        <f t="shared" si="14"/>
        <v>0</v>
      </c>
      <c r="AF35" s="77">
        <f t="shared" si="15"/>
        <v>0</v>
      </c>
      <c r="AG35" s="77"/>
      <c r="AH35" s="77"/>
      <c r="AI35" s="77"/>
      <c r="AJ35" s="56">
        <f t="shared" si="8"/>
        <v>146.56</v>
      </c>
      <c r="AK35" s="69"/>
      <c r="AL35" s="69"/>
      <c r="AM35" s="95">
        <v>419.3</v>
      </c>
      <c r="AN35" s="95" t="s">
        <v>75</v>
      </c>
      <c r="AO35" s="94"/>
      <c r="AP35" s="95">
        <v>2000</v>
      </c>
      <c r="AQ35" s="95"/>
      <c r="AR35" s="94">
        <f t="shared" si="9"/>
        <v>2419.3</v>
      </c>
      <c r="AS35" s="97">
        <f t="shared" si="16"/>
        <v>0</v>
      </c>
      <c r="AT35" s="2">
        <f t="shared" si="11"/>
        <v>146.56</v>
      </c>
      <c r="AU35" s="2">
        <f t="shared" si="12"/>
        <v>-2272.74</v>
      </c>
      <c r="AV35" s="2">
        <f t="shared" si="13"/>
        <v>2272.74</v>
      </c>
    </row>
    <row r="36" s="2" customFormat="1" ht="31" spans="1:48">
      <c r="A36" s="29">
        <v>33</v>
      </c>
      <c r="B36" s="27"/>
      <c r="C36" s="26" t="s">
        <v>161</v>
      </c>
      <c r="D36" s="27" t="s">
        <v>162</v>
      </c>
      <c r="E36" s="46" t="s">
        <v>163</v>
      </c>
      <c r="F36" s="45">
        <f>'[1]2021年度园区有效投入-技术改造'!$I34</f>
        <v>1837.95</v>
      </c>
      <c r="G36" s="26" t="s">
        <v>62</v>
      </c>
      <c r="H36" s="27">
        <v>0.8</v>
      </c>
      <c r="I36" s="57">
        <f t="shared" si="0"/>
        <v>95.28</v>
      </c>
      <c r="J36" s="57">
        <f t="shared" si="1"/>
        <v>95.28</v>
      </c>
      <c r="K36" s="58">
        <v>69373.5</v>
      </c>
      <c r="L36" s="59">
        <f t="shared" si="2"/>
        <v>0.0264935458063958</v>
      </c>
      <c r="M36" s="57">
        <f t="shared" si="3"/>
        <v>95.02</v>
      </c>
      <c r="N36" s="56">
        <f t="shared" si="4"/>
        <v>95.02</v>
      </c>
      <c r="O36" s="26" t="s">
        <v>69</v>
      </c>
      <c r="P36" s="63" t="s">
        <v>70</v>
      </c>
      <c r="Q36" s="63" t="s">
        <v>70</v>
      </c>
      <c r="R36" s="56"/>
      <c r="S36" s="57">
        <f t="shared" si="5"/>
        <v>0.9515</v>
      </c>
      <c r="T36" s="56" t="str">
        <f t="shared" si="6"/>
        <v>是</v>
      </c>
      <c r="U36" s="69">
        <v>4460</v>
      </c>
      <c r="V36" s="70">
        <v>1</v>
      </c>
      <c r="W36" s="69">
        <v>1</v>
      </c>
      <c r="X36" s="70">
        <f t="shared" si="7"/>
        <v>169.31</v>
      </c>
      <c r="Y36" s="77" t="e">
        <f>VLOOKUP(C36,#REF!,9,FALSE)</f>
        <v>#REF!</v>
      </c>
      <c r="Z36" s="77" t="e">
        <f>VLOOKUP($C36,#REF!,3,FALSE)</f>
        <v>#REF!</v>
      </c>
      <c r="AA36" s="78" t="e">
        <f>VLOOKUP($C36,#REF!,4,FALSE)*0.8</f>
        <v>#REF!</v>
      </c>
      <c r="AB36" s="78" t="e">
        <f>VLOOKUP($C36,#REF!,5,FALSE)</f>
        <v>#REF!</v>
      </c>
      <c r="AC36" s="86" t="e">
        <f>VLOOKUP($C36,#REF!,6,FALSE)</f>
        <v>#REF!</v>
      </c>
      <c r="AD36" s="77">
        <v>1</v>
      </c>
      <c r="AE36" s="78" t="e">
        <f t="shared" si="14"/>
        <v>#REF!</v>
      </c>
      <c r="AF36" s="77" t="e">
        <f t="shared" si="15"/>
        <v>#REF!</v>
      </c>
      <c r="AG36" s="77"/>
      <c r="AH36" s="77"/>
      <c r="AI36" s="77"/>
      <c r="AJ36" s="56" t="e">
        <f t="shared" si="8"/>
        <v>#REF!</v>
      </c>
      <c r="AK36" s="69"/>
      <c r="AL36" s="69"/>
      <c r="AM36" s="95" t="s">
        <v>75</v>
      </c>
      <c r="AN36" s="95" t="s">
        <v>75</v>
      </c>
      <c r="AO36" s="94"/>
      <c r="AP36" s="95"/>
      <c r="AQ36" s="95"/>
      <c r="AR36" s="94">
        <f t="shared" si="9"/>
        <v>0</v>
      </c>
      <c r="AS36" s="97" t="e">
        <f t="shared" si="16"/>
        <v>#REF!</v>
      </c>
      <c r="AT36" s="2" t="e">
        <f t="shared" si="11"/>
        <v>#REF!</v>
      </c>
      <c r="AU36" s="2" t="e">
        <f t="shared" si="12"/>
        <v>#REF!</v>
      </c>
      <c r="AV36" s="2" t="e">
        <f t="shared" si="13"/>
        <v>#REF!</v>
      </c>
    </row>
    <row r="37" s="2" customFormat="1" ht="107" spans="1:48">
      <c r="A37" s="29">
        <v>34</v>
      </c>
      <c r="B37" s="27"/>
      <c r="C37" s="26" t="s">
        <v>164</v>
      </c>
      <c r="D37" s="27" t="s">
        <v>165</v>
      </c>
      <c r="E37" s="46" t="s">
        <v>166</v>
      </c>
      <c r="F37" s="45">
        <f>'[1]2021年度园区有效投入-技术改造'!$I35</f>
        <v>4303.83</v>
      </c>
      <c r="G37" s="26" t="s">
        <v>62</v>
      </c>
      <c r="H37" s="27">
        <v>0.8</v>
      </c>
      <c r="I37" s="57">
        <f t="shared" si="0"/>
        <v>95.71</v>
      </c>
      <c r="J37" s="57">
        <f t="shared" si="1"/>
        <v>95.71</v>
      </c>
      <c r="K37" s="58">
        <v>65732.11</v>
      </c>
      <c r="L37" s="59">
        <f t="shared" si="2"/>
        <v>0.0654753057523941</v>
      </c>
      <c r="M37" s="57">
        <f t="shared" si="3"/>
        <v>95.05</v>
      </c>
      <c r="N37" s="56">
        <f t="shared" si="4"/>
        <v>95.05</v>
      </c>
      <c r="O37" s="26" t="s">
        <v>69</v>
      </c>
      <c r="P37" s="63" t="s">
        <v>70</v>
      </c>
      <c r="Q37" s="63" t="s">
        <v>70</v>
      </c>
      <c r="R37" s="56"/>
      <c r="S37" s="57">
        <f t="shared" si="5"/>
        <v>0.9538</v>
      </c>
      <c r="T37" s="56" t="str">
        <f t="shared" si="6"/>
        <v>是</v>
      </c>
      <c r="U37" s="69">
        <v>299</v>
      </c>
      <c r="V37" s="70">
        <v>1</v>
      </c>
      <c r="W37" s="69">
        <v>1</v>
      </c>
      <c r="X37" s="70">
        <f t="shared" si="7"/>
        <v>397.26</v>
      </c>
      <c r="Y37" s="77" t="e">
        <f>VLOOKUP(C37,#REF!,9,FALSE)</f>
        <v>#REF!</v>
      </c>
      <c r="Z37" s="77" t="e">
        <f>VLOOKUP($C37,#REF!,3,FALSE)</f>
        <v>#REF!</v>
      </c>
      <c r="AA37" s="78" t="e">
        <f>VLOOKUP($C37,#REF!,4,FALSE)*0.8</f>
        <v>#REF!</v>
      </c>
      <c r="AB37" s="78" t="e">
        <f>VLOOKUP($C37,#REF!,5,FALSE)</f>
        <v>#REF!</v>
      </c>
      <c r="AC37" s="86" t="e">
        <f>VLOOKUP($C37,#REF!,6,FALSE)</f>
        <v>#REF!</v>
      </c>
      <c r="AD37" s="77">
        <v>1</v>
      </c>
      <c r="AE37" s="78" t="e">
        <f t="shared" si="14"/>
        <v>#REF!</v>
      </c>
      <c r="AF37" s="77" t="e">
        <f t="shared" si="15"/>
        <v>#REF!</v>
      </c>
      <c r="AG37" s="77"/>
      <c r="AH37" s="77"/>
      <c r="AI37" s="77"/>
      <c r="AJ37" s="56" t="e">
        <f t="shared" si="8"/>
        <v>#REF!</v>
      </c>
      <c r="AK37" s="69"/>
      <c r="AL37" s="69"/>
      <c r="AM37" s="95">
        <v>512</v>
      </c>
      <c r="AN37" s="95">
        <v>1</v>
      </c>
      <c r="AO37" s="94"/>
      <c r="AP37" s="95"/>
      <c r="AQ37" s="95"/>
      <c r="AR37" s="94">
        <f t="shared" si="9"/>
        <v>513</v>
      </c>
      <c r="AS37" s="97" t="e">
        <f t="shared" si="16"/>
        <v>#REF!</v>
      </c>
      <c r="AT37" s="2" t="e">
        <f t="shared" si="11"/>
        <v>#REF!</v>
      </c>
      <c r="AU37" s="2" t="e">
        <f t="shared" si="12"/>
        <v>#REF!</v>
      </c>
      <c r="AV37" s="2" t="e">
        <f t="shared" si="13"/>
        <v>#REF!</v>
      </c>
    </row>
    <row r="38" s="2" customFormat="1" ht="46" spans="1:48">
      <c r="A38" s="29">
        <v>35</v>
      </c>
      <c r="B38" s="27"/>
      <c r="C38" s="26" t="s">
        <v>167</v>
      </c>
      <c r="D38" s="27" t="s">
        <v>168</v>
      </c>
      <c r="E38" s="46" t="s">
        <v>169</v>
      </c>
      <c r="F38" s="45">
        <f>'[1]2021年度园区有效投入-技术改造'!$I36</f>
        <v>839.9</v>
      </c>
      <c r="G38" s="26" t="s">
        <v>62</v>
      </c>
      <c r="H38" s="27">
        <v>0.8</v>
      </c>
      <c r="I38" s="57">
        <f t="shared" si="0"/>
        <v>95.11</v>
      </c>
      <c r="J38" s="57">
        <f t="shared" si="1"/>
        <v>95.11</v>
      </c>
      <c r="K38" s="58">
        <v>1028.06</v>
      </c>
      <c r="L38" s="59">
        <f t="shared" si="2"/>
        <v>0.816975662899053</v>
      </c>
      <c r="M38" s="57">
        <f t="shared" si="3"/>
        <v>95.61</v>
      </c>
      <c r="N38" s="56">
        <f t="shared" si="4"/>
        <v>95.61</v>
      </c>
      <c r="O38" s="26" t="s">
        <v>69</v>
      </c>
      <c r="P38" s="63" t="s">
        <v>70</v>
      </c>
      <c r="Q38" s="63" t="s">
        <v>70</v>
      </c>
      <c r="R38" s="56"/>
      <c r="S38" s="57">
        <f t="shared" si="5"/>
        <v>0.9536</v>
      </c>
      <c r="T38" s="56" t="str">
        <f t="shared" si="6"/>
        <v>是</v>
      </c>
      <c r="U38" s="69" t="s">
        <v>79</v>
      </c>
      <c r="V38" s="70">
        <v>0.8</v>
      </c>
      <c r="W38" s="69">
        <v>1</v>
      </c>
      <c r="X38" s="70">
        <f t="shared" si="7"/>
        <v>62.01</v>
      </c>
      <c r="Y38" s="77"/>
      <c r="Z38" s="77"/>
      <c r="AA38" s="77"/>
      <c r="AB38" s="77"/>
      <c r="AC38" s="77"/>
      <c r="AD38" s="77">
        <v>1</v>
      </c>
      <c r="AE38" s="78">
        <f t="shared" si="14"/>
        <v>0</v>
      </c>
      <c r="AF38" s="77">
        <f t="shared" si="15"/>
        <v>0</v>
      </c>
      <c r="AG38" s="77"/>
      <c r="AH38" s="77"/>
      <c r="AI38" s="77"/>
      <c r="AJ38" s="56">
        <f t="shared" si="8"/>
        <v>62.01</v>
      </c>
      <c r="AK38" s="69"/>
      <c r="AL38" s="69"/>
      <c r="AM38" s="95" t="s">
        <v>75</v>
      </c>
      <c r="AN38" s="95" t="s">
        <v>75</v>
      </c>
      <c r="AO38" s="94"/>
      <c r="AP38" s="95"/>
      <c r="AQ38" s="95"/>
      <c r="AR38" s="94">
        <f t="shared" si="9"/>
        <v>0</v>
      </c>
      <c r="AS38" s="97">
        <f t="shared" si="16"/>
        <v>62.01</v>
      </c>
      <c r="AT38" s="2">
        <f t="shared" si="11"/>
        <v>62.01</v>
      </c>
      <c r="AU38" s="2">
        <f t="shared" si="12"/>
        <v>62.01</v>
      </c>
      <c r="AV38" s="2">
        <f t="shared" si="13"/>
        <v>0</v>
      </c>
    </row>
    <row r="39" s="2" customFormat="1" ht="61" spans="1:48">
      <c r="A39" s="29">
        <v>36</v>
      </c>
      <c r="B39" s="27"/>
      <c r="C39" s="26" t="s">
        <v>170</v>
      </c>
      <c r="D39" s="27" t="s">
        <v>171</v>
      </c>
      <c r="E39" s="46" t="s">
        <v>172</v>
      </c>
      <c r="F39" s="45">
        <f>'[1]2021年度园区有效投入-技术改造'!$I37</f>
        <v>326.32</v>
      </c>
      <c r="G39" s="26" t="s">
        <v>62</v>
      </c>
      <c r="H39" s="27">
        <v>0.8</v>
      </c>
      <c r="I39" s="57">
        <f t="shared" si="0"/>
        <v>95.02</v>
      </c>
      <c r="J39" s="57">
        <f t="shared" si="1"/>
        <v>95.02</v>
      </c>
      <c r="K39" s="58">
        <v>7687.52</v>
      </c>
      <c r="L39" s="59">
        <f t="shared" si="2"/>
        <v>0.0424480196474286</v>
      </c>
      <c r="M39" s="57">
        <f t="shared" si="3"/>
        <v>95.03</v>
      </c>
      <c r="N39" s="56">
        <f t="shared" si="4"/>
        <v>95.03</v>
      </c>
      <c r="O39" s="26" t="s">
        <v>69</v>
      </c>
      <c r="P39" s="63" t="s">
        <v>70</v>
      </c>
      <c r="Q39" s="63" t="s">
        <v>70</v>
      </c>
      <c r="R39" s="56"/>
      <c r="S39" s="57">
        <f t="shared" si="5"/>
        <v>0.9503</v>
      </c>
      <c r="T39" s="56" t="str">
        <f t="shared" si="6"/>
        <v>否</v>
      </c>
      <c r="U39" s="69">
        <v>2076</v>
      </c>
      <c r="V39" s="70">
        <v>1</v>
      </c>
      <c r="W39" s="69">
        <v>1</v>
      </c>
      <c r="X39" s="70">
        <f t="shared" si="7"/>
        <v>30.03</v>
      </c>
      <c r="Y39" s="77" t="e">
        <f>VLOOKUP(C39,#REF!,9,FALSE)</f>
        <v>#REF!</v>
      </c>
      <c r="Z39" s="77" t="e">
        <f>VLOOKUP($C39,#REF!,3,FALSE)</f>
        <v>#REF!</v>
      </c>
      <c r="AA39" s="78" t="e">
        <f>VLOOKUP($C39,#REF!,4,FALSE)*0.8</f>
        <v>#REF!</v>
      </c>
      <c r="AB39" s="78" t="e">
        <f>VLOOKUP($C39,#REF!,5,FALSE)</f>
        <v>#REF!</v>
      </c>
      <c r="AC39" s="86" t="e">
        <f>VLOOKUP($C39,#REF!,6,FALSE)</f>
        <v>#REF!</v>
      </c>
      <c r="AD39" s="77">
        <v>1</v>
      </c>
      <c r="AE39" s="78" t="e">
        <f t="shared" si="14"/>
        <v>#REF!</v>
      </c>
      <c r="AF39" s="77" t="e">
        <f t="shared" si="15"/>
        <v>#REF!</v>
      </c>
      <c r="AG39" s="77"/>
      <c r="AH39" s="77"/>
      <c r="AI39" s="77"/>
      <c r="AJ39" s="56" t="e">
        <f t="shared" si="8"/>
        <v>#REF!</v>
      </c>
      <c r="AK39" s="69"/>
      <c r="AL39" s="69"/>
      <c r="AM39" s="95" t="s">
        <v>75</v>
      </c>
      <c r="AN39" s="95" t="s">
        <v>75</v>
      </c>
      <c r="AO39" s="94"/>
      <c r="AP39" s="95"/>
      <c r="AQ39" s="95"/>
      <c r="AR39" s="94">
        <f t="shared" si="9"/>
        <v>0</v>
      </c>
      <c r="AS39" s="97" t="e">
        <f t="shared" si="16"/>
        <v>#REF!</v>
      </c>
      <c r="AT39" s="2" t="e">
        <f t="shared" si="11"/>
        <v>#REF!</v>
      </c>
      <c r="AU39" s="2" t="e">
        <f t="shared" si="12"/>
        <v>#REF!</v>
      </c>
      <c r="AV39" s="2" t="e">
        <f t="shared" si="13"/>
        <v>#REF!</v>
      </c>
    </row>
    <row r="40" s="2" customFormat="1" ht="46" spans="1:48">
      <c r="A40" s="29">
        <v>37</v>
      </c>
      <c r="B40" s="27"/>
      <c r="C40" s="26" t="s">
        <v>173</v>
      </c>
      <c r="D40" s="27" t="s">
        <v>174</v>
      </c>
      <c r="E40" s="46" t="s">
        <v>175</v>
      </c>
      <c r="F40" s="45">
        <f>'[1]2021年度园区有效投入-技术改造'!$I38</f>
        <v>481.22</v>
      </c>
      <c r="G40" s="26" t="s">
        <v>86</v>
      </c>
      <c r="H40" s="27">
        <v>0.7</v>
      </c>
      <c r="I40" s="57">
        <f t="shared" si="0"/>
        <v>95.05</v>
      </c>
      <c r="J40" s="57">
        <f t="shared" si="1"/>
        <v>95.05</v>
      </c>
      <c r="K40" s="58">
        <v>159.09</v>
      </c>
      <c r="L40" s="59">
        <f t="shared" si="2"/>
        <v>1</v>
      </c>
      <c r="M40" s="57">
        <f t="shared" si="3"/>
        <v>95.74</v>
      </c>
      <c r="N40" s="56">
        <f t="shared" si="4"/>
        <v>95.74</v>
      </c>
      <c r="O40" s="26" t="s">
        <v>69</v>
      </c>
      <c r="P40" s="63" t="s">
        <v>70</v>
      </c>
      <c r="Q40" s="63" t="s">
        <v>70</v>
      </c>
      <c r="R40" s="56"/>
      <c r="S40" s="57">
        <f t="shared" si="5"/>
        <v>0.954</v>
      </c>
      <c r="T40" s="56" t="str">
        <f t="shared" si="6"/>
        <v>否</v>
      </c>
      <c r="U40" s="69" t="s">
        <v>79</v>
      </c>
      <c r="V40" s="70">
        <v>1</v>
      </c>
      <c r="W40" s="69">
        <v>1</v>
      </c>
      <c r="X40" s="70">
        <f t="shared" si="7"/>
        <v>43.46</v>
      </c>
      <c r="Y40" s="77"/>
      <c r="Z40" s="77"/>
      <c r="AA40" s="77"/>
      <c r="AB40" s="77"/>
      <c r="AC40" s="77"/>
      <c r="AD40" s="77">
        <v>1</v>
      </c>
      <c r="AE40" s="78">
        <f t="shared" si="14"/>
        <v>0</v>
      </c>
      <c r="AF40" s="77">
        <f t="shared" si="15"/>
        <v>0</v>
      </c>
      <c r="AG40" s="77"/>
      <c r="AH40" s="77"/>
      <c r="AI40" s="77"/>
      <c r="AJ40" s="56">
        <f t="shared" si="8"/>
        <v>43.46</v>
      </c>
      <c r="AK40" s="69"/>
      <c r="AL40" s="69"/>
      <c r="AM40" s="95" t="s">
        <v>75</v>
      </c>
      <c r="AN40" s="95" t="s">
        <v>75</v>
      </c>
      <c r="AO40" s="94"/>
      <c r="AP40" s="95"/>
      <c r="AQ40" s="95"/>
      <c r="AR40" s="94">
        <f t="shared" si="9"/>
        <v>0</v>
      </c>
      <c r="AS40" s="97">
        <f t="shared" si="16"/>
        <v>43.46</v>
      </c>
      <c r="AT40" s="2">
        <f t="shared" si="11"/>
        <v>43.46</v>
      </c>
      <c r="AU40" s="2">
        <f t="shared" si="12"/>
        <v>43.46</v>
      </c>
      <c r="AV40" s="2">
        <f t="shared" si="13"/>
        <v>0</v>
      </c>
    </row>
    <row r="41" s="2" customFormat="1" ht="61" spans="1:48">
      <c r="A41" s="29">
        <v>38</v>
      </c>
      <c r="B41" s="27"/>
      <c r="C41" s="26" t="s">
        <v>176</v>
      </c>
      <c r="D41" s="27" t="s">
        <v>177</v>
      </c>
      <c r="E41" s="46" t="s">
        <v>178</v>
      </c>
      <c r="F41" s="45">
        <f>'[1]2021年度园区有效投入-技术改造'!$I39</f>
        <v>1573.75</v>
      </c>
      <c r="G41" s="26" t="s">
        <v>86</v>
      </c>
      <c r="H41" s="27">
        <v>0.7</v>
      </c>
      <c r="I41" s="57">
        <f t="shared" si="0"/>
        <v>95.24</v>
      </c>
      <c r="J41" s="57">
        <f t="shared" si="1"/>
        <v>95.24</v>
      </c>
      <c r="K41" s="58">
        <v>8350.79</v>
      </c>
      <c r="L41" s="59">
        <f t="shared" si="2"/>
        <v>0.188455223996772</v>
      </c>
      <c r="M41" s="57">
        <f t="shared" si="3"/>
        <v>95.14</v>
      </c>
      <c r="N41" s="56">
        <f t="shared" si="4"/>
        <v>95.14</v>
      </c>
      <c r="O41" s="26" t="s">
        <v>69</v>
      </c>
      <c r="P41" s="63" t="s">
        <v>70</v>
      </c>
      <c r="Q41" s="63" t="s">
        <v>70</v>
      </c>
      <c r="R41" s="56"/>
      <c r="S41" s="57">
        <f t="shared" si="5"/>
        <v>0.9519</v>
      </c>
      <c r="T41" s="56" t="str">
        <f t="shared" si="6"/>
        <v>是</v>
      </c>
      <c r="U41" s="69">
        <v>3051</v>
      </c>
      <c r="V41" s="70">
        <v>1</v>
      </c>
      <c r="W41" s="69">
        <v>1</v>
      </c>
      <c r="X41" s="70">
        <f t="shared" si="7"/>
        <v>141.88</v>
      </c>
      <c r="Y41" s="77" t="e">
        <f>VLOOKUP(C41,#REF!,9,FALSE)</f>
        <v>#REF!</v>
      </c>
      <c r="Z41" s="77" t="e">
        <f>VLOOKUP($C41,#REF!,3,FALSE)</f>
        <v>#REF!</v>
      </c>
      <c r="AA41" s="78" t="e">
        <f>VLOOKUP($C41,#REF!,4,FALSE)*0.8</f>
        <v>#REF!</v>
      </c>
      <c r="AB41" s="78" t="e">
        <f>VLOOKUP($C41,#REF!,5,FALSE)</f>
        <v>#REF!</v>
      </c>
      <c r="AC41" s="86" t="e">
        <f>VLOOKUP($C41,#REF!,6,FALSE)</f>
        <v>#REF!</v>
      </c>
      <c r="AD41" s="77">
        <v>1</v>
      </c>
      <c r="AE41" s="78" t="e">
        <f t="shared" si="14"/>
        <v>#REF!</v>
      </c>
      <c r="AF41" s="77" t="e">
        <f t="shared" si="15"/>
        <v>#REF!</v>
      </c>
      <c r="AG41" s="77"/>
      <c r="AH41" s="77"/>
      <c r="AI41" s="77"/>
      <c r="AJ41" s="56" t="e">
        <f t="shared" si="8"/>
        <v>#REF!</v>
      </c>
      <c r="AK41" s="69"/>
      <c r="AL41" s="69"/>
      <c r="AM41" s="95" t="s">
        <v>75</v>
      </c>
      <c r="AN41" s="95" t="s">
        <v>75</v>
      </c>
      <c r="AO41" s="94"/>
      <c r="AP41" s="95"/>
      <c r="AQ41" s="95"/>
      <c r="AR41" s="94">
        <f t="shared" si="9"/>
        <v>0</v>
      </c>
      <c r="AS41" s="97" t="e">
        <f t="shared" si="16"/>
        <v>#REF!</v>
      </c>
      <c r="AT41" s="2" t="e">
        <f t="shared" si="11"/>
        <v>#REF!</v>
      </c>
      <c r="AU41" s="2" t="e">
        <f t="shared" si="12"/>
        <v>#REF!</v>
      </c>
      <c r="AV41" s="2" t="e">
        <f t="shared" si="13"/>
        <v>#REF!</v>
      </c>
    </row>
    <row r="42" s="2" customFormat="1" ht="31" spans="1:48">
      <c r="A42" s="29">
        <v>39</v>
      </c>
      <c r="B42" s="27"/>
      <c r="C42" s="26" t="s">
        <v>179</v>
      </c>
      <c r="D42" s="27" t="s">
        <v>180</v>
      </c>
      <c r="E42" s="46" t="s">
        <v>181</v>
      </c>
      <c r="F42" s="45">
        <f>'[1]2021年度园区有效投入-技术改造'!$I40</f>
        <v>4431.53</v>
      </c>
      <c r="G42" s="26" t="s">
        <v>62</v>
      </c>
      <c r="H42" s="27">
        <v>0.8</v>
      </c>
      <c r="I42" s="57">
        <f t="shared" si="0"/>
        <v>95.73</v>
      </c>
      <c r="J42" s="57">
        <f t="shared" si="1"/>
        <v>95.73</v>
      </c>
      <c r="K42" s="58">
        <v>1611</v>
      </c>
      <c r="L42" s="59">
        <f t="shared" si="2"/>
        <v>2.75079453755431</v>
      </c>
      <c r="M42" s="57">
        <f t="shared" si="3"/>
        <v>97.04</v>
      </c>
      <c r="N42" s="56">
        <f t="shared" si="4"/>
        <v>97.04</v>
      </c>
      <c r="O42" s="26" t="s">
        <v>69</v>
      </c>
      <c r="P42" s="63" t="s">
        <v>70</v>
      </c>
      <c r="Q42" s="63" t="s">
        <v>70</v>
      </c>
      <c r="R42" s="56"/>
      <c r="S42" s="57">
        <f t="shared" si="5"/>
        <v>0.9639</v>
      </c>
      <c r="T42" s="56" t="str">
        <f t="shared" si="6"/>
        <v>是</v>
      </c>
      <c r="U42" s="69">
        <v>3712</v>
      </c>
      <c r="V42" s="70">
        <v>1</v>
      </c>
      <c r="W42" s="69">
        <v>1</v>
      </c>
      <c r="X42" s="70">
        <f t="shared" si="7"/>
        <v>412.63</v>
      </c>
      <c r="Y42" s="77" t="e">
        <f>VLOOKUP(C42,#REF!,9,FALSE)</f>
        <v>#REF!</v>
      </c>
      <c r="Z42" s="77" t="e">
        <f>VLOOKUP($C42,#REF!,3,FALSE)</f>
        <v>#REF!</v>
      </c>
      <c r="AA42" s="78" t="e">
        <f>VLOOKUP($C42,#REF!,4,FALSE)*0.8</f>
        <v>#REF!</v>
      </c>
      <c r="AB42" s="78" t="e">
        <f>VLOOKUP($C42,#REF!,5,FALSE)</f>
        <v>#REF!</v>
      </c>
      <c r="AC42" s="86" t="e">
        <f>VLOOKUP($C42,#REF!,6,FALSE)</f>
        <v>#REF!</v>
      </c>
      <c r="AD42" s="77">
        <v>1</v>
      </c>
      <c r="AE42" s="78" t="e">
        <f t="shared" ref="AE42:AE73" si="17">Y42*0.05*AC42</f>
        <v>#REF!</v>
      </c>
      <c r="AF42" s="77" t="e">
        <f t="shared" ref="AF42:AF73" si="18">ROUND(AD42*AE42,2)</f>
        <v>#REF!</v>
      </c>
      <c r="AG42" s="77"/>
      <c r="AH42" s="77"/>
      <c r="AI42" s="77"/>
      <c r="AJ42" s="56" t="e">
        <f t="shared" si="8"/>
        <v>#REF!</v>
      </c>
      <c r="AK42" s="69"/>
      <c r="AL42" s="69"/>
      <c r="AM42" s="95" t="s">
        <v>75</v>
      </c>
      <c r="AN42" s="95" t="s">
        <v>75</v>
      </c>
      <c r="AO42" s="94"/>
      <c r="AP42" s="95"/>
      <c r="AQ42" s="95"/>
      <c r="AR42" s="94">
        <f t="shared" si="9"/>
        <v>0</v>
      </c>
      <c r="AS42" s="97" t="e">
        <f t="shared" si="16"/>
        <v>#REF!</v>
      </c>
      <c r="AT42" s="2" t="e">
        <f t="shared" si="11"/>
        <v>#REF!</v>
      </c>
      <c r="AU42" s="2" t="e">
        <f t="shared" si="12"/>
        <v>#REF!</v>
      </c>
      <c r="AV42" s="2" t="e">
        <f t="shared" si="13"/>
        <v>#REF!</v>
      </c>
    </row>
    <row r="43" s="2" customFormat="1" ht="46" spans="1:48">
      <c r="A43" s="29">
        <v>40</v>
      </c>
      <c r="B43" s="27"/>
      <c r="C43" s="26" t="s">
        <v>182</v>
      </c>
      <c r="D43" s="27" t="s">
        <v>183</v>
      </c>
      <c r="E43" s="46" t="s">
        <v>184</v>
      </c>
      <c r="F43" s="45">
        <f>'[1]2021年度园区有效投入-技术改造'!$I41</f>
        <v>908.59</v>
      </c>
      <c r="G43" s="26" t="s">
        <v>62</v>
      </c>
      <c r="H43" s="27">
        <v>0.8</v>
      </c>
      <c r="I43" s="57">
        <f t="shared" si="0"/>
        <v>95.12</v>
      </c>
      <c r="J43" s="57">
        <f t="shared" si="1"/>
        <v>95.12</v>
      </c>
      <c r="K43" s="58">
        <v>53831.4</v>
      </c>
      <c r="L43" s="59">
        <f t="shared" si="2"/>
        <v>0.0168784389779943</v>
      </c>
      <c r="M43" s="57">
        <f t="shared" si="3"/>
        <v>95.01</v>
      </c>
      <c r="N43" s="56">
        <f t="shared" si="4"/>
        <v>95.01</v>
      </c>
      <c r="O43" s="26" t="s">
        <v>69</v>
      </c>
      <c r="P43" s="63" t="s">
        <v>70</v>
      </c>
      <c r="Q43" s="63" t="s">
        <v>70</v>
      </c>
      <c r="R43" s="56"/>
      <c r="S43" s="57">
        <f t="shared" si="5"/>
        <v>0.9507</v>
      </c>
      <c r="T43" s="56" t="str">
        <f t="shared" si="6"/>
        <v>是</v>
      </c>
      <c r="U43" s="69" t="s">
        <v>79</v>
      </c>
      <c r="V43" s="70">
        <v>0.8</v>
      </c>
      <c r="W43" s="69">
        <v>1</v>
      </c>
      <c r="X43" s="70">
        <f t="shared" si="7"/>
        <v>66.91</v>
      </c>
      <c r="Y43" s="77" t="e">
        <f>VLOOKUP(C43,#REF!,9,FALSE)</f>
        <v>#REF!</v>
      </c>
      <c r="Z43" s="77" t="e">
        <f>VLOOKUP($C43,#REF!,3,FALSE)</f>
        <v>#REF!</v>
      </c>
      <c r="AA43" s="78" t="e">
        <f>VLOOKUP($C43,#REF!,4,FALSE)*0.8</f>
        <v>#REF!</v>
      </c>
      <c r="AB43" s="78" t="e">
        <f>VLOOKUP($C43,#REF!,5,FALSE)</f>
        <v>#REF!</v>
      </c>
      <c r="AC43" s="86" t="e">
        <f>VLOOKUP($C43,#REF!,6,FALSE)</f>
        <v>#REF!</v>
      </c>
      <c r="AD43" s="77">
        <v>1</v>
      </c>
      <c r="AE43" s="78" t="e">
        <f t="shared" si="17"/>
        <v>#REF!</v>
      </c>
      <c r="AF43" s="77" t="e">
        <f t="shared" si="18"/>
        <v>#REF!</v>
      </c>
      <c r="AG43" s="77"/>
      <c r="AH43" s="77"/>
      <c r="AI43" s="77"/>
      <c r="AJ43" s="56" t="e">
        <f t="shared" si="8"/>
        <v>#REF!</v>
      </c>
      <c r="AK43" s="69"/>
      <c r="AL43" s="69"/>
      <c r="AM43" s="95" t="s">
        <v>75</v>
      </c>
      <c r="AN43" s="95" t="s">
        <v>75</v>
      </c>
      <c r="AO43" s="94"/>
      <c r="AP43" s="95"/>
      <c r="AQ43" s="95"/>
      <c r="AR43" s="94">
        <f t="shared" si="9"/>
        <v>0</v>
      </c>
      <c r="AS43" s="97" t="e">
        <f t="shared" si="16"/>
        <v>#REF!</v>
      </c>
      <c r="AT43" s="2" t="e">
        <f t="shared" si="11"/>
        <v>#REF!</v>
      </c>
      <c r="AU43" s="2" t="e">
        <f t="shared" si="12"/>
        <v>#REF!</v>
      </c>
      <c r="AV43" s="2" t="e">
        <f t="shared" si="13"/>
        <v>#REF!</v>
      </c>
    </row>
    <row r="44" s="2" customFormat="1" ht="46" spans="1:48">
      <c r="A44" s="29">
        <v>41</v>
      </c>
      <c r="B44" s="27"/>
      <c r="C44" s="26" t="s">
        <v>185</v>
      </c>
      <c r="D44" s="27" t="s">
        <v>186</v>
      </c>
      <c r="E44" s="46" t="s">
        <v>187</v>
      </c>
      <c r="F44" s="45">
        <f>'[1]2021年度园区有效投入-技术改造'!$I42</f>
        <v>4273.97</v>
      </c>
      <c r="G44" s="26" t="s">
        <v>86</v>
      </c>
      <c r="H44" s="27">
        <v>0.7</v>
      </c>
      <c r="I44" s="57">
        <f t="shared" si="0"/>
        <v>95.71</v>
      </c>
      <c r="J44" s="57">
        <f t="shared" si="1"/>
        <v>95.71</v>
      </c>
      <c r="K44" s="58">
        <v>2269</v>
      </c>
      <c r="L44" s="59">
        <f t="shared" si="2"/>
        <v>1.88363596297929</v>
      </c>
      <c r="M44" s="57">
        <f t="shared" si="3"/>
        <v>96.4</v>
      </c>
      <c r="N44" s="56">
        <f t="shared" si="4"/>
        <v>96.4</v>
      </c>
      <c r="O44" s="26" t="s">
        <v>69</v>
      </c>
      <c r="P44" s="63" t="s">
        <v>70</v>
      </c>
      <c r="Q44" s="63" t="s">
        <v>70</v>
      </c>
      <c r="R44" s="56"/>
      <c r="S44" s="57">
        <f t="shared" si="5"/>
        <v>0.9606</v>
      </c>
      <c r="T44" s="56" t="str">
        <f t="shared" si="6"/>
        <v>是</v>
      </c>
      <c r="U44" s="69">
        <v>4098</v>
      </c>
      <c r="V44" s="70">
        <v>1</v>
      </c>
      <c r="W44" s="69">
        <v>1</v>
      </c>
      <c r="X44" s="70">
        <f t="shared" si="7"/>
        <v>388.28</v>
      </c>
      <c r="Y44" s="77" t="e">
        <f>VLOOKUP(C44,#REF!,9,FALSE)</f>
        <v>#REF!</v>
      </c>
      <c r="Z44" s="77" t="e">
        <f>VLOOKUP($C44,#REF!,3,FALSE)</f>
        <v>#REF!</v>
      </c>
      <c r="AA44" s="78" t="e">
        <f>VLOOKUP($C44,#REF!,4,FALSE)*0.8</f>
        <v>#REF!</v>
      </c>
      <c r="AB44" s="78" t="e">
        <f>VLOOKUP($C44,#REF!,5,FALSE)</f>
        <v>#REF!</v>
      </c>
      <c r="AC44" s="86" t="e">
        <f>VLOOKUP($C44,#REF!,6,FALSE)</f>
        <v>#REF!</v>
      </c>
      <c r="AD44" s="77">
        <v>1</v>
      </c>
      <c r="AE44" s="78" t="e">
        <f t="shared" si="17"/>
        <v>#REF!</v>
      </c>
      <c r="AF44" s="77" t="e">
        <f t="shared" si="18"/>
        <v>#REF!</v>
      </c>
      <c r="AG44" s="77"/>
      <c r="AH44" s="77"/>
      <c r="AI44" s="77"/>
      <c r="AJ44" s="56" t="e">
        <f t="shared" si="8"/>
        <v>#REF!</v>
      </c>
      <c r="AK44" s="69"/>
      <c r="AL44" s="69"/>
      <c r="AM44" s="95" t="s">
        <v>75</v>
      </c>
      <c r="AN44" s="95" t="s">
        <v>75</v>
      </c>
      <c r="AO44" s="94"/>
      <c r="AP44" s="95"/>
      <c r="AQ44" s="95"/>
      <c r="AR44" s="94">
        <f t="shared" si="9"/>
        <v>0</v>
      </c>
      <c r="AS44" s="97" t="e">
        <f t="shared" si="16"/>
        <v>#REF!</v>
      </c>
      <c r="AT44" s="2" t="e">
        <f t="shared" si="11"/>
        <v>#REF!</v>
      </c>
      <c r="AU44" s="2" t="e">
        <f t="shared" si="12"/>
        <v>#REF!</v>
      </c>
      <c r="AV44" s="2" t="e">
        <f t="shared" si="13"/>
        <v>#REF!</v>
      </c>
    </row>
    <row r="45" s="2" customFormat="1" ht="46" spans="1:48">
      <c r="A45" s="29">
        <v>42</v>
      </c>
      <c r="B45" s="27"/>
      <c r="C45" s="26" t="s">
        <v>188</v>
      </c>
      <c r="D45" s="27" t="s">
        <v>189</v>
      </c>
      <c r="E45" s="46" t="s">
        <v>190</v>
      </c>
      <c r="F45" s="45">
        <f>'[1]2021年度园区有效投入-技术改造'!$I43</f>
        <v>2099.58</v>
      </c>
      <c r="G45" s="26" t="s">
        <v>62</v>
      </c>
      <c r="H45" s="27">
        <v>0.8</v>
      </c>
      <c r="I45" s="57">
        <f t="shared" si="0"/>
        <v>95.33</v>
      </c>
      <c r="J45" s="57">
        <f t="shared" si="1"/>
        <v>95.33</v>
      </c>
      <c r="K45" s="58">
        <v>38413.65</v>
      </c>
      <c r="L45" s="59">
        <f t="shared" si="2"/>
        <v>0.0546571335970417</v>
      </c>
      <c r="M45" s="57">
        <f t="shared" si="3"/>
        <v>95.04</v>
      </c>
      <c r="N45" s="56">
        <f t="shared" si="4"/>
        <v>95.04</v>
      </c>
      <c r="O45" s="26" t="s">
        <v>69</v>
      </c>
      <c r="P45" s="63" t="s">
        <v>70</v>
      </c>
      <c r="Q45" s="63" t="s">
        <v>70</v>
      </c>
      <c r="R45" s="56"/>
      <c r="S45" s="57">
        <f t="shared" si="5"/>
        <v>0.9519</v>
      </c>
      <c r="T45" s="56" t="str">
        <f t="shared" si="6"/>
        <v>是</v>
      </c>
      <c r="U45" s="69">
        <v>2650</v>
      </c>
      <c r="V45" s="70">
        <v>1</v>
      </c>
      <c r="W45" s="69">
        <v>1</v>
      </c>
      <c r="X45" s="70">
        <f t="shared" si="7"/>
        <v>193.48</v>
      </c>
      <c r="Y45" s="77" t="e">
        <f>VLOOKUP(C45,#REF!,9,FALSE)</f>
        <v>#REF!</v>
      </c>
      <c r="Z45" s="77" t="e">
        <f>VLOOKUP($C45,#REF!,3,FALSE)</f>
        <v>#REF!</v>
      </c>
      <c r="AA45" s="78" t="e">
        <f>VLOOKUP($C45,#REF!,4,FALSE)*0.8</f>
        <v>#REF!</v>
      </c>
      <c r="AB45" s="78" t="e">
        <f>VLOOKUP($C45,#REF!,5,FALSE)</f>
        <v>#REF!</v>
      </c>
      <c r="AC45" s="86" t="e">
        <f>VLOOKUP($C45,#REF!,6,FALSE)</f>
        <v>#REF!</v>
      </c>
      <c r="AD45" s="77">
        <v>1</v>
      </c>
      <c r="AE45" s="78" t="e">
        <f t="shared" si="17"/>
        <v>#REF!</v>
      </c>
      <c r="AF45" s="77" t="e">
        <f t="shared" si="18"/>
        <v>#REF!</v>
      </c>
      <c r="AG45" s="77"/>
      <c r="AH45" s="77"/>
      <c r="AI45" s="77"/>
      <c r="AJ45" s="56" t="e">
        <f t="shared" si="8"/>
        <v>#REF!</v>
      </c>
      <c r="AK45" s="69"/>
      <c r="AL45" s="69"/>
      <c r="AM45" s="95">
        <v>194.5</v>
      </c>
      <c r="AN45" s="95" t="s">
        <v>75</v>
      </c>
      <c r="AO45" s="94"/>
      <c r="AP45" s="95"/>
      <c r="AQ45" s="95"/>
      <c r="AR45" s="94">
        <f t="shared" si="9"/>
        <v>194.5</v>
      </c>
      <c r="AS45" s="97" t="e">
        <f t="shared" si="16"/>
        <v>#REF!</v>
      </c>
      <c r="AT45" s="2" t="e">
        <f t="shared" si="11"/>
        <v>#REF!</v>
      </c>
      <c r="AU45" s="2" t="e">
        <f t="shared" si="12"/>
        <v>#REF!</v>
      </c>
      <c r="AV45" s="2" t="e">
        <f t="shared" si="13"/>
        <v>#REF!</v>
      </c>
    </row>
    <row r="46" s="2" customFormat="1" ht="46" spans="1:48">
      <c r="A46" s="29">
        <v>43</v>
      </c>
      <c r="B46" s="27"/>
      <c r="C46" s="30" t="s">
        <v>191</v>
      </c>
      <c r="D46" s="27" t="s">
        <v>192</v>
      </c>
      <c r="E46" s="46" t="s">
        <v>193</v>
      </c>
      <c r="F46" s="45">
        <f>'[1]2021年度园区有效投入-技术改造'!$I44</f>
        <v>232.18</v>
      </c>
      <c r="G46" s="26" t="s">
        <v>62</v>
      </c>
      <c r="H46" s="27">
        <v>0.8</v>
      </c>
      <c r="I46" s="57">
        <f t="shared" si="0"/>
        <v>95.01</v>
      </c>
      <c r="J46" s="57">
        <f t="shared" si="1"/>
        <v>95.01</v>
      </c>
      <c r="K46" s="58">
        <v>1334</v>
      </c>
      <c r="L46" s="59">
        <f t="shared" si="2"/>
        <v>0.174047976011994</v>
      </c>
      <c r="M46" s="57">
        <f t="shared" si="3"/>
        <v>95.13</v>
      </c>
      <c r="N46" s="56">
        <f t="shared" si="4"/>
        <v>95.13</v>
      </c>
      <c r="O46" s="26" t="s">
        <v>69</v>
      </c>
      <c r="P46" s="63" t="s">
        <v>70</v>
      </c>
      <c r="Q46" s="63" t="s">
        <v>70</v>
      </c>
      <c r="R46" s="56"/>
      <c r="S46" s="57">
        <f t="shared" si="5"/>
        <v>0.9507</v>
      </c>
      <c r="T46" s="56" t="str">
        <f t="shared" si="6"/>
        <v>否</v>
      </c>
      <c r="U46" s="69" t="s">
        <v>79</v>
      </c>
      <c r="V46" s="70">
        <v>1</v>
      </c>
      <c r="W46" s="69">
        <v>1</v>
      </c>
      <c r="X46" s="70">
        <f t="shared" si="7"/>
        <v>21.37</v>
      </c>
      <c r="Y46" s="77"/>
      <c r="Z46" s="77"/>
      <c r="AA46" s="77"/>
      <c r="AB46" s="77"/>
      <c r="AC46" s="77"/>
      <c r="AD46" s="77">
        <v>1</v>
      </c>
      <c r="AE46" s="78">
        <f t="shared" si="17"/>
        <v>0</v>
      </c>
      <c r="AF46" s="77">
        <f t="shared" si="18"/>
        <v>0</v>
      </c>
      <c r="AG46" s="77"/>
      <c r="AH46" s="77"/>
      <c r="AI46" s="77"/>
      <c r="AJ46" s="56">
        <f t="shared" si="8"/>
        <v>21.37</v>
      </c>
      <c r="AK46" s="69"/>
      <c r="AL46" s="69"/>
      <c r="AM46" s="95" t="s">
        <v>75</v>
      </c>
      <c r="AN46" s="95" t="s">
        <v>75</v>
      </c>
      <c r="AO46" s="94"/>
      <c r="AP46" s="95"/>
      <c r="AQ46" s="95"/>
      <c r="AR46" s="94">
        <f t="shared" si="9"/>
        <v>0</v>
      </c>
      <c r="AS46" s="97">
        <f t="shared" si="16"/>
        <v>21.37</v>
      </c>
      <c r="AT46" s="2">
        <f t="shared" si="11"/>
        <v>21.37</v>
      </c>
      <c r="AU46" s="2">
        <f t="shared" si="12"/>
        <v>21.37</v>
      </c>
      <c r="AV46" s="2">
        <f t="shared" si="13"/>
        <v>0</v>
      </c>
    </row>
    <row r="47" s="2" customFormat="1" ht="46" spans="1:48">
      <c r="A47" s="29">
        <v>44</v>
      </c>
      <c r="B47" s="27"/>
      <c r="C47" s="26" t="s">
        <v>194</v>
      </c>
      <c r="D47" s="27" t="s">
        <v>195</v>
      </c>
      <c r="E47" s="46" t="s">
        <v>196</v>
      </c>
      <c r="F47" s="45">
        <f>'[1]2021年度园区有效投入-技术改造'!$I45</f>
        <v>1578.63</v>
      </c>
      <c r="G47" s="26" t="s">
        <v>62</v>
      </c>
      <c r="H47" s="27">
        <v>0.8</v>
      </c>
      <c r="I47" s="57">
        <f t="shared" si="0"/>
        <v>95.24</v>
      </c>
      <c r="J47" s="57">
        <f t="shared" si="1"/>
        <v>95.24</v>
      </c>
      <c r="K47" s="58">
        <v>78350.72</v>
      </c>
      <c r="L47" s="59">
        <f t="shared" si="2"/>
        <v>0.0201482513498281</v>
      </c>
      <c r="M47" s="57">
        <f t="shared" si="3"/>
        <v>95.01</v>
      </c>
      <c r="N47" s="56">
        <f t="shared" si="4"/>
        <v>95.01</v>
      </c>
      <c r="O47" s="26" t="s">
        <v>69</v>
      </c>
      <c r="P47" s="63" t="s">
        <v>70</v>
      </c>
      <c r="Q47" s="63" t="s">
        <v>70</v>
      </c>
      <c r="R47" s="56"/>
      <c r="S47" s="57">
        <f t="shared" si="5"/>
        <v>0.9513</v>
      </c>
      <c r="T47" s="56" t="str">
        <f t="shared" si="6"/>
        <v>是</v>
      </c>
      <c r="U47" s="69">
        <v>3432</v>
      </c>
      <c r="V47" s="70">
        <v>1</v>
      </c>
      <c r="W47" s="69">
        <v>1</v>
      </c>
      <c r="X47" s="70">
        <f t="shared" si="7"/>
        <v>145.4</v>
      </c>
      <c r="Y47" s="77" t="e">
        <f>VLOOKUP(C47,#REF!,9,FALSE)</f>
        <v>#REF!</v>
      </c>
      <c r="Z47" s="77" t="e">
        <f>VLOOKUP($C47,#REF!,3,FALSE)</f>
        <v>#REF!</v>
      </c>
      <c r="AA47" s="78" t="e">
        <f>VLOOKUP($C47,#REF!,4,FALSE)*0.8</f>
        <v>#REF!</v>
      </c>
      <c r="AB47" s="78" t="e">
        <f>VLOOKUP($C47,#REF!,5,FALSE)</f>
        <v>#REF!</v>
      </c>
      <c r="AC47" s="86" t="e">
        <f>VLOOKUP($C47,#REF!,6,FALSE)</f>
        <v>#REF!</v>
      </c>
      <c r="AD47" s="77">
        <v>1</v>
      </c>
      <c r="AE47" s="78" t="e">
        <f t="shared" si="17"/>
        <v>#REF!</v>
      </c>
      <c r="AF47" s="77" t="e">
        <f t="shared" si="18"/>
        <v>#REF!</v>
      </c>
      <c r="AG47" s="77"/>
      <c r="AH47" s="77"/>
      <c r="AI47" s="77"/>
      <c r="AJ47" s="56" t="e">
        <f t="shared" si="8"/>
        <v>#REF!</v>
      </c>
      <c r="AK47" s="69"/>
      <c r="AL47" s="69"/>
      <c r="AM47" s="95" t="s">
        <v>75</v>
      </c>
      <c r="AN47" s="95">
        <v>1</v>
      </c>
      <c r="AO47" s="94"/>
      <c r="AP47" s="95"/>
      <c r="AQ47" s="95"/>
      <c r="AR47" s="94">
        <f t="shared" si="9"/>
        <v>1</v>
      </c>
      <c r="AS47" s="97" t="e">
        <f t="shared" si="16"/>
        <v>#REF!</v>
      </c>
      <c r="AT47" s="2" t="e">
        <f t="shared" si="11"/>
        <v>#REF!</v>
      </c>
      <c r="AU47" s="2" t="e">
        <f t="shared" si="12"/>
        <v>#REF!</v>
      </c>
      <c r="AV47" s="2" t="e">
        <f t="shared" si="13"/>
        <v>#REF!</v>
      </c>
    </row>
    <row r="48" s="2" customFormat="1" ht="61" spans="1:48">
      <c r="A48" s="29">
        <v>45</v>
      </c>
      <c r="B48" s="27"/>
      <c r="C48" s="26" t="s">
        <v>197</v>
      </c>
      <c r="D48" s="27" t="s">
        <v>198</v>
      </c>
      <c r="E48" s="46" t="s">
        <v>199</v>
      </c>
      <c r="F48" s="45">
        <f>'[1]2021年度园区有效投入-技术改造'!$I46</f>
        <v>2895.11</v>
      </c>
      <c r="G48" s="26" t="s">
        <v>90</v>
      </c>
      <c r="H48" s="27">
        <v>0.6</v>
      </c>
      <c r="I48" s="57">
        <f t="shared" si="0"/>
        <v>95.47</v>
      </c>
      <c r="J48" s="57">
        <f t="shared" si="1"/>
        <v>95.47</v>
      </c>
      <c r="K48" s="58">
        <v>6542.24</v>
      </c>
      <c r="L48" s="59">
        <f t="shared" si="2"/>
        <v>0.442525801560322</v>
      </c>
      <c r="M48" s="57">
        <f t="shared" si="3"/>
        <v>95.33</v>
      </c>
      <c r="N48" s="56">
        <f t="shared" si="4"/>
        <v>95.33</v>
      </c>
      <c r="O48" s="26" t="s">
        <v>69</v>
      </c>
      <c r="P48" s="63" t="s">
        <v>70</v>
      </c>
      <c r="Q48" s="63" t="s">
        <v>70</v>
      </c>
      <c r="R48" s="56"/>
      <c r="S48" s="57">
        <f t="shared" si="5"/>
        <v>0.954</v>
      </c>
      <c r="T48" s="56" t="str">
        <f t="shared" si="6"/>
        <v>是</v>
      </c>
      <c r="U48" s="69">
        <v>6462</v>
      </c>
      <c r="V48" s="70">
        <v>1</v>
      </c>
      <c r="W48" s="69">
        <v>1</v>
      </c>
      <c r="X48" s="70">
        <f t="shared" si="7"/>
        <v>255.7</v>
      </c>
      <c r="Y48" s="77"/>
      <c r="Z48" s="77"/>
      <c r="AA48" s="77"/>
      <c r="AB48" s="77"/>
      <c r="AC48" s="77"/>
      <c r="AD48" s="77">
        <v>1</v>
      </c>
      <c r="AE48" s="78">
        <f t="shared" si="17"/>
        <v>0</v>
      </c>
      <c r="AF48" s="77">
        <f t="shared" si="18"/>
        <v>0</v>
      </c>
      <c r="AG48" s="77"/>
      <c r="AH48" s="77"/>
      <c r="AI48" s="77"/>
      <c r="AJ48" s="56">
        <f t="shared" si="8"/>
        <v>255.7</v>
      </c>
      <c r="AK48" s="69"/>
      <c r="AL48" s="69"/>
      <c r="AM48" s="95" t="s">
        <v>75</v>
      </c>
      <c r="AN48" s="95" t="s">
        <v>75</v>
      </c>
      <c r="AO48" s="94"/>
      <c r="AP48" s="95"/>
      <c r="AQ48" s="95"/>
      <c r="AR48" s="94">
        <f t="shared" si="9"/>
        <v>0</v>
      </c>
      <c r="AS48" s="97">
        <f t="shared" si="16"/>
        <v>255.7</v>
      </c>
      <c r="AT48" s="2">
        <f t="shared" si="11"/>
        <v>255.7</v>
      </c>
      <c r="AU48" s="2">
        <f t="shared" si="12"/>
        <v>255.7</v>
      </c>
      <c r="AV48" s="2">
        <f t="shared" si="13"/>
        <v>0</v>
      </c>
    </row>
    <row r="49" s="2" customFormat="1" ht="61" spans="1:48">
      <c r="A49" s="29">
        <v>46</v>
      </c>
      <c r="B49" s="27"/>
      <c r="C49" s="26" t="s">
        <v>200</v>
      </c>
      <c r="D49" s="27" t="s">
        <v>201</v>
      </c>
      <c r="E49" s="46" t="s">
        <v>202</v>
      </c>
      <c r="F49" s="45">
        <f>'[1]2021年度园区有效投入-技术改造'!$I47</f>
        <v>1086.9</v>
      </c>
      <c r="G49" s="26" t="s">
        <v>86</v>
      </c>
      <c r="H49" s="27">
        <v>0.7</v>
      </c>
      <c r="I49" s="57">
        <f t="shared" si="0"/>
        <v>95.15</v>
      </c>
      <c r="J49" s="57">
        <f t="shared" si="1"/>
        <v>95.15</v>
      </c>
      <c r="K49" s="58">
        <v>9687.05</v>
      </c>
      <c r="L49" s="59">
        <f t="shared" si="2"/>
        <v>0.112201340965516</v>
      </c>
      <c r="M49" s="57">
        <f t="shared" si="3"/>
        <v>95.08</v>
      </c>
      <c r="N49" s="56">
        <f t="shared" si="4"/>
        <v>95.08</v>
      </c>
      <c r="O49" s="26" t="s">
        <v>69</v>
      </c>
      <c r="P49" s="63" t="s">
        <v>70</v>
      </c>
      <c r="Q49" s="63" t="s">
        <v>70</v>
      </c>
      <c r="R49" s="56"/>
      <c r="S49" s="57">
        <f t="shared" si="5"/>
        <v>0.9512</v>
      </c>
      <c r="T49" s="56" t="str">
        <f t="shared" si="6"/>
        <v>是</v>
      </c>
      <c r="U49" s="69" t="s">
        <v>79</v>
      </c>
      <c r="V49" s="70">
        <v>0.8</v>
      </c>
      <c r="W49" s="69">
        <v>1</v>
      </c>
      <c r="X49" s="70">
        <f t="shared" si="7"/>
        <v>78.34</v>
      </c>
      <c r="Y49" s="77"/>
      <c r="Z49" s="77"/>
      <c r="AA49" s="77"/>
      <c r="AB49" s="77"/>
      <c r="AC49" s="77"/>
      <c r="AD49" s="77">
        <v>1</v>
      </c>
      <c r="AE49" s="78">
        <f t="shared" si="17"/>
        <v>0</v>
      </c>
      <c r="AF49" s="77">
        <f t="shared" si="18"/>
        <v>0</v>
      </c>
      <c r="AG49" s="77"/>
      <c r="AH49" s="77"/>
      <c r="AI49" s="77"/>
      <c r="AJ49" s="56">
        <f t="shared" si="8"/>
        <v>78.34</v>
      </c>
      <c r="AK49" s="69"/>
      <c r="AL49" s="69"/>
      <c r="AM49" s="95" t="s">
        <v>75</v>
      </c>
      <c r="AN49" s="95" t="s">
        <v>75</v>
      </c>
      <c r="AO49" s="94"/>
      <c r="AP49" s="95"/>
      <c r="AQ49" s="95"/>
      <c r="AR49" s="94">
        <f t="shared" si="9"/>
        <v>0</v>
      </c>
      <c r="AS49" s="97">
        <f t="shared" si="16"/>
        <v>78.34</v>
      </c>
      <c r="AT49" s="2">
        <f t="shared" si="11"/>
        <v>78.34</v>
      </c>
      <c r="AU49" s="2">
        <f t="shared" si="12"/>
        <v>78.34</v>
      </c>
      <c r="AV49" s="2">
        <f t="shared" si="13"/>
        <v>0</v>
      </c>
    </row>
    <row r="50" s="2" customFormat="1" ht="46" spans="1:48">
      <c r="A50" s="29">
        <v>47</v>
      </c>
      <c r="B50" s="27"/>
      <c r="C50" s="26" t="s">
        <v>203</v>
      </c>
      <c r="D50" s="27" t="s">
        <v>204</v>
      </c>
      <c r="E50" s="46" t="s">
        <v>205</v>
      </c>
      <c r="F50" s="45">
        <f>'[1]2021年度园区有效投入-技术改造'!$I48</f>
        <v>251.41</v>
      </c>
      <c r="G50" s="26" t="s">
        <v>86</v>
      </c>
      <c r="H50" s="27">
        <v>0.7</v>
      </c>
      <c r="I50" s="57">
        <f t="shared" si="0"/>
        <v>95.01</v>
      </c>
      <c r="J50" s="57">
        <f t="shared" si="1"/>
        <v>95.01</v>
      </c>
      <c r="K50" s="58">
        <v>9451.42</v>
      </c>
      <c r="L50" s="59">
        <f t="shared" si="2"/>
        <v>0.0266002357317736</v>
      </c>
      <c r="M50" s="57">
        <f t="shared" si="3"/>
        <v>95.02</v>
      </c>
      <c r="N50" s="56">
        <f t="shared" si="4"/>
        <v>95.02</v>
      </c>
      <c r="O50" s="26" t="s">
        <v>69</v>
      </c>
      <c r="P50" s="63" t="s">
        <v>70</v>
      </c>
      <c r="Q50" s="63" t="s">
        <v>70</v>
      </c>
      <c r="R50" s="56"/>
      <c r="S50" s="57">
        <f t="shared" si="5"/>
        <v>0.9502</v>
      </c>
      <c r="T50" s="56" t="str">
        <f t="shared" si="6"/>
        <v>否</v>
      </c>
      <c r="U50" s="69" t="s">
        <v>79</v>
      </c>
      <c r="V50" s="70">
        <v>1</v>
      </c>
      <c r="W50" s="69">
        <v>1</v>
      </c>
      <c r="X50" s="70">
        <f t="shared" si="7"/>
        <v>22.63</v>
      </c>
      <c r="Y50" s="77"/>
      <c r="Z50" s="77"/>
      <c r="AA50" s="77"/>
      <c r="AB50" s="77"/>
      <c r="AC50" s="77"/>
      <c r="AD50" s="77">
        <v>1</v>
      </c>
      <c r="AE50" s="78">
        <f t="shared" si="17"/>
        <v>0</v>
      </c>
      <c r="AF50" s="77">
        <f t="shared" si="18"/>
        <v>0</v>
      </c>
      <c r="AG50" s="77"/>
      <c r="AH50" s="77"/>
      <c r="AI50" s="77"/>
      <c r="AJ50" s="56">
        <f t="shared" si="8"/>
        <v>22.63</v>
      </c>
      <c r="AK50" s="69"/>
      <c r="AL50" s="69"/>
      <c r="AM50" s="95" t="s">
        <v>75</v>
      </c>
      <c r="AN50" s="95" t="s">
        <v>75</v>
      </c>
      <c r="AO50" s="94"/>
      <c r="AP50" s="95"/>
      <c r="AQ50" s="95"/>
      <c r="AR50" s="94">
        <f t="shared" si="9"/>
        <v>0</v>
      </c>
      <c r="AS50" s="97">
        <f t="shared" si="16"/>
        <v>22.63</v>
      </c>
      <c r="AT50" s="2">
        <f t="shared" si="11"/>
        <v>22.63</v>
      </c>
      <c r="AU50" s="2">
        <f t="shared" si="12"/>
        <v>22.63</v>
      </c>
      <c r="AV50" s="2">
        <f t="shared" si="13"/>
        <v>0</v>
      </c>
    </row>
    <row r="51" s="2" customFormat="1" ht="61" spans="1:48">
      <c r="A51" s="29">
        <v>48</v>
      </c>
      <c r="B51" s="27"/>
      <c r="C51" s="26" t="s">
        <v>206</v>
      </c>
      <c r="D51" s="27" t="s">
        <v>207</v>
      </c>
      <c r="E51" s="46" t="s">
        <v>208</v>
      </c>
      <c r="F51" s="45">
        <f>'[1]2021年度园区有效投入-技术改造'!$I49</f>
        <v>622.06</v>
      </c>
      <c r="G51" s="26" t="s">
        <v>62</v>
      </c>
      <c r="H51" s="27">
        <v>0.8</v>
      </c>
      <c r="I51" s="57">
        <f t="shared" si="0"/>
        <v>95.07</v>
      </c>
      <c r="J51" s="57">
        <f t="shared" si="1"/>
        <v>95.07</v>
      </c>
      <c r="K51" s="58">
        <v>7504.7</v>
      </c>
      <c r="L51" s="59">
        <f t="shared" si="2"/>
        <v>0.0828893893160286</v>
      </c>
      <c r="M51" s="57">
        <f t="shared" si="3"/>
        <v>95.06</v>
      </c>
      <c r="N51" s="56">
        <f t="shared" si="4"/>
        <v>95.06</v>
      </c>
      <c r="O51" s="26" t="s">
        <v>69</v>
      </c>
      <c r="P51" s="63" t="s">
        <v>70</v>
      </c>
      <c r="Q51" s="63" t="s">
        <v>70</v>
      </c>
      <c r="R51" s="56"/>
      <c r="S51" s="57">
        <f t="shared" si="5"/>
        <v>0.9507</v>
      </c>
      <c r="T51" s="56" t="str">
        <f t="shared" si="6"/>
        <v>是</v>
      </c>
      <c r="U51" s="69" t="s">
        <v>79</v>
      </c>
      <c r="V51" s="70">
        <v>0.8</v>
      </c>
      <c r="W51" s="69">
        <v>1</v>
      </c>
      <c r="X51" s="70">
        <f t="shared" si="7"/>
        <v>45.81</v>
      </c>
      <c r="Y51" s="77"/>
      <c r="Z51" s="77"/>
      <c r="AA51" s="77"/>
      <c r="AB51" s="77"/>
      <c r="AC51" s="77"/>
      <c r="AD51" s="77">
        <v>1</v>
      </c>
      <c r="AE51" s="78">
        <f t="shared" si="17"/>
        <v>0</v>
      </c>
      <c r="AF51" s="77">
        <f t="shared" si="18"/>
        <v>0</v>
      </c>
      <c r="AG51" s="77"/>
      <c r="AH51" s="77"/>
      <c r="AI51" s="77"/>
      <c r="AJ51" s="56">
        <f t="shared" si="8"/>
        <v>45.81</v>
      </c>
      <c r="AK51" s="69"/>
      <c r="AL51" s="69"/>
      <c r="AM51" s="95" t="s">
        <v>75</v>
      </c>
      <c r="AN51" s="95" t="s">
        <v>75</v>
      </c>
      <c r="AO51" s="94"/>
      <c r="AP51" s="95"/>
      <c r="AQ51" s="95"/>
      <c r="AR51" s="94">
        <f t="shared" si="9"/>
        <v>0</v>
      </c>
      <c r="AS51" s="97">
        <f t="shared" si="16"/>
        <v>45.81</v>
      </c>
      <c r="AT51" s="2">
        <f t="shared" si="11"/>
        <v>45.81</v>
      </c>
      <c r="AU51" s="2">
        <f t="shared" si="12"/>
        <v>45.81</v>
      </c>
      <c r="AV51" s="2">
        <f t="shared" si="13"/>
        <v>0</v>
      </c>
    </row>
    <row r="52" s="2" customFormat="1" ht="61" spans="1:48">
      <c r="A52" s="29">
        <v>49</v>
      </c>
      <c r="B52" s="27"/>
      <c r="C52" s="26" t="s">
        <v>209</v>
      </c>
      <c r="D52" s="27" t="s">
        <v>210</v>
      </c>
      <c r="E52" s="46" t="s">
        <v>211</v>
      </c>
      <c r="F52" s="45">
        <f>'[1]2021年度园区有效投入-技术改造'!$I50</f>
        <v>4117.75</v>
      </c>
      <c r="G52" s="26" t="s">
        <v>62</v>
      </c>
      <c r="H52" s="27">
        <v>0.8</v>
      </c>
      <c r="I52" s="57">
        <f t="shared" si="0"/>
        <v>95.68</v>
      </c>
      <c r="J52" s="57">
        <f t="shared" si="1"/>
        <v>95.68</v>
      </c>
      <c r="K52" s="58">
        <v>11716.06</v>
      </c>
      <c r="L52" s="59">
        <f t="shared" si="2"/>
        <v>0.35146201026625</v>
      </c>
      <c r="M52" s="57">
        <f t="shared" si="3"/>
        <v>95.26</v>
      </c>
      <c r="N52" s="56">
        <f t="shared" si="4"/>
        <v>95.26</v>
      </c>
      <c r="O52" s="26" t="s">
        <v>69</v>
      </c>
      <c r="P52" s="63" t="s">
        <v>70</v>
      </c>
      <c r="Q52" s="63" t="s">
        <v>70</v>
      </c>
      <c r="R52" s="56"/>
      <c r="S52" s="57">
        <f t="shared" si="5"/>
        <v>0.9547</v>
      </c>
      <c r="T52" s="56" t="str">
        <f t="shared" si="6"/>
        <v>是</v>
      </c>
      <c r="U52" s="69">
        <v>612</v>
      </c>
      <c r="V52" s="70">
        <v>1</v>
      </c>
      <c r="W52" s="69">
        <v>1</v>
      </c>
      <c r="X52" s="70">
        <f t="shared" si="7"/>
        <v>380.38</v>
      </c>
      <c r="Y52" s="77"/>
      <c r="Z52" s="77"/>
      <c r="AA52" s="77"/>
      <c r="AB52" s="77"/>
      <c r="AC52" s="77"/>
      <c r="AD52" s="77">
        <v>1</v>
      </c>
      <c r="AE52" s="78">
        <f t="shared" si="17"/>
        <v>0</v>
      </c>
      <c r="AF52" s="77">
        <f t="shared" si="18"/>
        <v>0</v>
      </c>
      <c r="AG52" s="77"/>
      <c r="AH52" s="77"/>
      <c r="AI52" s="77"/>
      <c r="AJ52" s="56">
        <f t="shared" si="8"/>
        <v>380.38</v>
      </c>
      <c r="AK52" s="69"/>
      <c r="AL52" s="69"/>
      <c r="AM52" s="95" t="s">
        <v>75</v>
      </c>
      <c r="AN52" s="95" t="s">
        <v>75</v>
      </c>
      <c r="AO52" s="94"/>
      <c r="AP52" s="95"/>
      <c r="AQ52" s="95"/>
      <c r="AR52" s="94">
        <f t="shared" si="9"/>
        <v>0</v>
      </c>
      <c r="AS52" s="97">
        <f t="shared" si="16"/>
        <v>380.38</v>
      </c>
      <c r="AT52" s="2">
        <f t="shared" si="11"/>
        <v>380.38</v>
      </c>
      <c r="AU52" s="2">
        <f t="shared" si="12"/>
        <v>380.38</v>
      </c>
      <c r="AV52" s="2">
        <f t="shared" si="13"/>
        <v>0</v>
      </c>
    </row>
    <row r="53" s="2" customFormat="1" ht="61" spans="1:48">
      <c r="A53" s="29">
        <v>51</v>
      </c>
      <c r="B53" s="27"/>
      <c r="C53" s="26" t="s">
        <v>212</v>
      </c>
      <c r="D53" s="27" t="s">
        <v>213</v>
      </c>
      <c r="E53" s="46" t="s">
        <v>214</v>
      </c>
      <c r="F53" s="45">
        <f>'[1]2021年度园区有效投入-技术改造'!$I52</f>
        <v>2888.55</v>
      </c>
      <c r="G53" s="26" t="s">
        <v>86</v>
      </c>
      <c r="H53" s="27">
        <v>0.7</v>
      </c>
      <c r="I53" s="57">
        <f t="shared" si="0"/>
        <v>95.47</v>
      </c>
      <c r="J53" s="57">
        <f t="shared" si="1"/>
        <v>95.47</v>
      </c>
      <c r="K53" s="58">
        <v>2347.94</v>
      </c>
      <c r="L53" s="59">
        <f t="shared" si="2"/>
        <v>1.23024864349174</v>
      </c>
      <c r="M53" s="57">
        <f t="shared" si="3"/>
        <v>95.91</v>
      </c>
      <c r="N53" s="56">
        <f t="shared" si="4"/>
        <v>95.91</v>
      </c>
      <c r="O53" s="26" t="s">
        <v>69</v>
      </c>
      <c r="P53" s="63" t="s">
        <v>70</v>
      </c>
      <c r="Q53" s="63" t="s">
        <v>70</v>
      </c>
      <c r="R53" s="56"/>
      <c r="S53" s="57">
        <f t="shared" si="5"/>
        <v>0.9569</v>
      </c>
      <c r="T53" s="56" t="str">
        <f t="shared" si="6"/>
        <v>是</v>
      </c>
      <c r="U53" s="69">
        <v>3315</v>
      </c>
      <c r="V53" s="70">
        <v>1</v>
      </c>
      <c r="W53" s="69">
        <v>1</v>
      </c>
      <c r="X53" s="70">
        <f t="shared" si="7"/>
        <v>261.56</v>
      </c>
      <c r="Y53" s="77" t="e">
        <f>VLOOKUP(C53,#REF!,9,FALSE)</f>
        <v>#REF!</v>
      </c>
      <c r="Z53" s="77" t="e">
        <f>VLOOKUP($C53,#REF!,3,FALSE)</f>
        <v>#REF!</v>
      </c>
      <c r="AA53" s="78" t="e">
        <f>VLOOKUP($C53,#REF!,4,FALSE)*0.8</f>
        <v>#REF!</v>
      </c>
      <c r="AB53" s="78" t="e">
        <f>VLOOKUP($C53,#REF!,5,FALSE)</f>
        <v>#REF!</v>
      </c>
      <c r="AC53" s="86" t="e">
        <f>VLOOKUP($C53,#REF!,6,FALSE)</f>
        <v>#REF!</v>
      </c>
      <c r="AD53" s="77">
        <v>1</v>
      </c>
      <c r="AE53" s="78" t="e">
        <f t="shared" si="17"/>
        <v>#REF!</v>
      </c>
      <c r="AF53" s="77" t="e">
        <f t="shared" si="18"/>
        <v>#REF!</v>
      </c>
      <c r="AG53" s="77"/>
      <c r="AH53" s="77"/>
      <c r="AI53" s="77"/>
      <c r="AJ53" s="56" t="e">
        <f t="shared" si="8"/>
        <v>#REF!</v>
      </c>
      <c r="AK53" s="69"/>
      <c r="AL53" s="69"/>
      <c r="AM53" s="95">
        <v>302.8</v>
      </c>
      <c r="AN53" s="95" t="s">
        <v>75</v>
      </c>
      <c r="AO53" s="94"/>
      <c r="AP53" s="95"/>
      <c r="AQ53" s="95"/>
      <c r="AR53" s="94">
        <f t="shared" si="9"/>
        <v>302.8</v>
      </c>
      <c r="AS53" s="97" t="e">
        <f t="shared" si="16"/>
        <v>#REF!</v>
      </c>
      <c r="AT53" s="2" t="e">
        <f t="shared" si="11"/>
        <v>#REF!</v>
      </c>
      <c r="AU53" s="2" t="e">
        <f t="shared" si="12"/>
        <v>#REF!</v>
      </c>
      <c r="AV53" s="2" t="e">
        <f t="shared" si="13"/>
        <v>#REF!</v>
      </c>
    </row>
    <row r="54" s="2" customFormat="1" ht="61" spans="1:48">
      <c r="A54" s="29">
        <v>52</v>
      </c>
      <c r="B54" s="27"/>
      <c r="C54" s="26" t="s">
        <v>215</v>
      </c>
      <c r="D54" s="27" t="s">
        <v>216</v>
      </c>
      <c r="E54" s="46" t="s">
        <v>217</v>
      </c>
      <c r="F54" s="45">
        <f>'[1]2021年度园区有效投入-技术改造'!$I53</f>
        <v>676.36</v>
      </c>
      <c r="G54" s="26" t="s">
        <v>86</v>
      </c>
      <c r="H54" s="27">
        <v>0.7</v>
      </c>
      <c r="I54" s="57">
        <f t="shared" si="0"/>
        <v>95.08</v>
      </c>
      <c r="J54" s="57">
        <f t="shared" si="1"/>
        <v>95.08</v>
      </c>
      <c r="K54" s="58">
        <v>796.45</v>
      </c>
      <c r="L54" s="59">
        <f t="shared" si="2"/>
        <v>0.849218406679641</v>
      </c>
      <c r="M54" s="57">
        <f t="shared" si="3"/>
        <v>95.63</v>
      </c>
      <c r="N54" s="56">
        <f t="shared" si="4"/>
        <v>95.63</v>
      </c>
      <c r="O54" s="26" t="s">
        <v>69</v>
      </c>
      <c r="P54" s="63" t="s">
        <v>70</v>
      </c>
      <c r="Q54" s="63" t="s">
        <v>70</v>
      </c>
      <c r="R54" s="56"/>
      <c r="S54" s="57">
        <f t="shared" si="5"/>
        <v>0.9536</v>
      </c>
      <c r="T54" s="56" t="str">
        <f t="shared" si="6"/>
        <v>是</v>
      </c>
      <c r="U54" s="69">
        <v>2391</v>
      </c>
      <c r="V54" s="70">
        <v>1</v>
      </c>
      <c r="W54" s="69">
        <v>1</v>
      </c>
      <c r="X54" s="70">
        <f t="shared" si="7"/>
        <v>61.07</v>
      </c>
      <c r="Y54" s="77"/>
      <c r="Z54" s="77"/>
      <c r="AA54" s="77"/>
      <c r="AB54" s="77"/>
      <c r="AC54" s="77"/>
      <c r="AD54" s="77">
        <v>1</v>
      </c>
      <c r="AE54" s="78">
        <f t="shared" si="17"/>
        <v>0</v>
      </c>
      <c r="AF54" s="77">
        <f t="shared" si="18"/>
        <v>0</v>
      </c>
      <c r="AG54" s="77"/>
      <c r="AH54" s="77"/>
      <c r="AI54" s="77"/>
      <c r="AJ54" s="56">
        <f t="shared" si="8"/>
        <v>61.07</v>
      </c>
      <c r="AK54" s="69"/>
      <c r="AL54" s="69"/>
      <c r="AM54" s="95" t="s">
        <v>75</v>
      </c>
      <c r="AN54" s="95" t="s">
        <v>75</v>
      </c>
      <c r="AO54" s="94"/>
      <c r="AP54" s="95"/>
      <c r="AQ54" s="95"/>
      <c r="AR54" s="94">
        <f t="shared" si="9"/>
        <v>0</v>
      </c>
      <c r="AS54" s="97">
        <f t="shared" si="16"/>
        <v>61.07</v>
      </c>
      <c r="AT54" s="2">
        <f t="shared" si="11"/>
        <v>61.07</v>
      </c>
      <c r="AU54" s="2">
        <f t="shared" si="12"/>
        <v>61.07</v>
      </c>
      <c r="AV54" s="2">
        <f t="shared" si="13"/>
        <v>0</v>
      </c>
    </row>
    <row r="55" s="2" customFormat="1" ht="61" spans="1:48">
      <c r="A55" s="29">
        <v>53</v>
      </c>
      <c r="B55" s="27"/>
      <c r="C55" s="26" t="s">
        <v>218</v>
      </c>
      <c r="D55" s="27" t="s">
        <v>219</v>
      </c>
      <c r="E55" s="46" t="s">
        <v>220</v>
      </c>
      <c r="F55" s="45">
        <f>'[1]2021年度园区有效投入-技术改造'!$I54</f>
        <v>2046.35</v>
      </c>
      <c r="G55" s="26" t="s">
        <v>86</v>
      </c>
      <c r="H55" s="27">
        <v>0.7</v>
      </c>
      <c r="I55" s="57">
        <f t="shared" si="0"/>
        <v>95.32</v>
      </c>
      <c r="J55" s="57">
        <f t="shared" si="1"/>
        <v>95.32</v>
      </c>
      <c r="K55" s="58">
        <v>5927.08</v>
      </c>
      <c r="L55" s="59">
        <f t="shared" si="2"/>
        <v>0.345254324220358</v>
      </c>
      <c r="M55" s="57">
        <f t="shared" si="3"/>
        <v>95.26</v>
      </c>
      <c r="N55" s="56">
        <f t="shared" si="4"/>
        <v>95.26</v>
      </c>
      <c r="O55" s="26" t="s">
        <v>69</v>
      </c>
      <c r="P55" s="63" t="s">
        <v>70</v>
      </c>
      <c r="Q55" s="63" t="s">
        <v>70</v>
      </c>
      <c r="R55" s="56"/>
      <c r="S55" s="57">
        <f t="shared" si="5"/>
        <v>0.9529</v>
      </c>
      <c r="T55" s="56" t="str">
        <f t="shared" si="6"/>
        <v>是</v>
      </c>
      <c r="U55" s="69">
        <v>498</v>
      </c>
      <c r="V55" s="70">
        <v>1</v>
      </c>
      <c r="W55" s="69">
        <v>1</v>
      </c>
      <c r="X55" s="70">
        <f t="shared" si="7"/>
        <v>184.65</v>
      </c>
      <c r="Y55" s="77" t="e">
        <f>VLOOKUP(C55,#REF!,9,FALSE)</f>
        <v>#REF!</v>
      </c>
      <c r="Z55" s="77" t="e">
        <f>VLOOKUP($C55,#REF!,3,FALSE)</f>
        <v>#REF!</v>
      </c>
      <c r="AA55" s="78" t="e">
        <f>VLOOKUP($C55,#REF!,4,FALSE)*0.8</f>
        <v>#REF!</v>
      </c>
      <c r="AB55" s="78" t="e">
        <f>VLOOKUP($C55,#REF!,5,FALSE)</f>
        <v>#REF!</v>
      </c>
      <c r="AC55" s="86" t="e">
        <f>VLOOKUP($C55,#REF!,6,FALSE)</f>
        <v>#REF!</v>
      </c>
      <c r="AD55" s="77">
        <v>1</v>
      </c>
      <c r="AE55" s="78" t="e">
        <f t="shared" si="17"/>
        <v>#REF!</v>
      </c>
      <c r="AF55" s="77" t="e">
        <f t="shared" si="18"/>
        <v>#REF!</v>
      </c>
      <c r="AG55" s="77"/>
      <c r="AH55" s="77"/>
      <c r="AI55" s="77"/>
      <c r="AJ55" s="56" t="e">
        <f t="shared" si="8"/>
        <v>#REF!</v>
      </c>
      <c r="AK55" s="69"/>
      <c r="AL55" s="69"/>
      <c r="AM55" s="95" t="s">
        <v>75</v>
      </c>
      <c r="AN55" s="95" t="s">
        <v>75</v>
      </c>
      <c r="AO55" s="94"/>
      <c r="AP55" s="95"/>
      <c r="AQ55" s="95"/>
      <c r="AR55" s="94">
        <f t="shared" si="9"/>
        <v>0</v>
      </c>
      <c r="AS55" s="97" t="e">
        <f t="shared" si="16"/>
        <v>#REF!</v>
      </c>
      <c r="AT55" s="2" t="e">
        <f t="shared" si="11"/>
        <v>#REF!</v>
      </c>
      <c r="AU55" s="2" t="e">
        <f t="shared" si="12"/>
        <v>#REF!</v>
      </c>
      <c r="AV55" s="2" t="e">
        <f t="shared" si="13"/>
        <v>#REF!</v>
      </c>
    </row>
    <row r="56" s="2" customFormat="1" ht="46" spans="1:48">
      <c r="A56" s="29">
        <v>54</v>
      </c>
      <c r="B56" s="27"/>
      <c r="C56" s="26" t="s">
        <v>221</v>
      </c>
      <c r="D56" s="27" t="s">
        <v>222</v>
      </c>
      <c r="E56" s="46" t="s">
        <v>223</v>
      </c>
      <c r="F56" s="45">
        <f>'[1]2021年度园区有效投入-技术改造'!$I55</f>
        <v>368.25</v>
      </c>
      <c r="G56" s="26" t="s">
        <v>86</v>
      </c>
      <c r="H56" s="27">
        <v>0.7</v>
      </c>
      <c r="I56" s="57">
        <f t="shared" si="0"/>
        <v>95.03</v>
      </c>
      <c r="J56" s="57">
        <f t="shared" si="1"/>
        <v>95.03</v>
      </c>
      <c r="K56" s="58">
        <v>4219.18</v>
      </c>
      <c r="L56" s="59">
        <f t="shared" si="2"/>
        <v>0.0872799927948085</v>
      </c>
      <c r="M56" s="57">
        <f t="shared" si="3"/>
        <v>95.06</v>
      </c>
      <c r="N56" s="56">
        <f t="shared" si="4"/>
        <v>95.06</v>
      </c>
      <c r="O56" s="26" t="s">
        <v>69</v>
      </c>
      <c r="P56" s="63" t="s">
        <v>70</v>
      </c>
      <c r="Q56" s="63" t="s">
        <v>70</v>
      </c>
      <c r="R56" s="56"/>
      <c r="S56" s="57">
        <f t="shared" si="5"/>
        <v>0.9505</v>
      </c>
      <c r="T56" s="56" t="str">
        <f t="shared" si="6"/>
        <v>否</v>
      </c>
      <c r="U56" s="69" t="s">
        <v>79</v>
      </c>
      <c r="V56" s="70">
        <v>1</v>
      </c>
      <c r="W56" s="69">
        <v>1</v>
      </c>
      <c r="X56" s="70">
        <f t="shared" si="7"/>
        <v>33.16</v>
      </c>
      <c r="Y56" s="77" t="e">
        <f>VLOOKUP(C56,#REF!,9,FALSE)</f>
        <v>#REF!</v>
      </c>
      <c r="Z56" s="77" t="e">
        <f>VLOOKUP($C56,#REF!,3,FALSE)</f>
        <v>#REF!</v>
      </c>
      <c r="AA56" s="78" t="e">
        <f>VLOOKUP($C56,#REF!,4,FALSE)*0.8</f>
        <v>#REF!</v>
      </c>
      <c r="AB56" s="78" t="e">
        <f>VLOOKUP($C56,#REF!,5,FALSE)</f>
        <v>#REF!</v>
      </c>
      <c r="AC56" s="86" t="e">
        <f>VLOOKUP($C56,#REF!,6,FALSE)</f>
        <v>#REF!</v>
      </c>
      <c r="AD56" s="77">
        <v>1</v>
      </c>
      <c r="AE56" s="78" t="e">
        <f t="shared" si="17"/>
        <v>#REF!</v>
      </c>
      <c r="AF56" s="77" t="e">
        <f t="shared" si="18"/>
        <v>#REF!</v>
      </c>
      <c r="AG56" s="77"/>
      <c r="AH56" s="77"/>
      <c r="AI56" s="77"/>
      <c r="AJ56" s="56" t="e">
        <f t="shared" si="8"/>
        <v>#REF!</v>
      </c>
      <c r="AK56" s="69"/>
      <c r="AL56" s="69"/>
      <c r="AM56" s="95" t="s">
        <v>75</v>
      </c>
      <c r="AN56" s="95" t="s">
        <v>75</v>
      </c>
      <c r="AO56" s="94"/>
      <c r="AP56" s="95"/>
      <c r="AQ56" s="95"/>
      <c r="AR56" s="94">
        <f t="shared" si="9"/>
        <v>0</v>
      </c>
      <c r="AS56" s="97" t="e">
        <f t="shared" si="16"/>
        <v>#REF!</v>
      </c>
      <c r="AT56" s="2" t="e">
        <f t="shared" si="11"/>
        <v>#REF!</v>
      </c>
      <c r="AU56" s="2" t="e">
        <f t="shared" si="12"/>
        <v>#REF!</v>
      </c>
      <c r="AV56" s="2" t="e">
        <f t="shared" si="13"/>
        <v>#REF!</v>
      </c>
    </row>
    <row r="57" s="2" customFormat="1" ht="61" spans="1:48">
      <c r="A57" s="29">
        <v>55</v>
      </c>
      <c r="B57" s="27"/>
      <c r="C57" s="26" t="s">
        <v>224</v>
      </c>
      <c r="D57" s="27" t="s">
        <v>225</v>
      </c>
      <c r="E57" s="46" t="s">
        <v>226</v>
      </c>
      <c r="F57" s="45">
        <f>'[1]2021年度园区有效投入-技术改造'!$I56</f>
        <v>230.99</v>
      </c>
      <c r="G57" s="26" t="s">
        <v>86</v>
      </c>
      <c r="H57" s="27">
        <v>0.7</v>
      </c>
      <c r="I57" s="57">
        <f t="shared" si="0"/>
        <v>95</v>
      </c>
      <c r="J57" s="57">
        <f t="shared" si="1"/>
        <v>95</v>
      </c>
      <c r="K57" s="58">
        <v>2320.84</v>
      </c>
      <c r="L57" s="59">
        <f t="shared" si="2"/>
        <v>0.0995286189483118</v>
      </c>
      <c r="M57" s="57">
        <f t="shared" si="3"/>
        <v>95.07</v>
      </c>
      <c r="N57" s="56">
        <f t="shared" si="4"/>
        <v>95.07</v>
      </c>
      <c r="O57" s="26" t="s">
        <v>69</v>
      </c>
      <c r="P57" s="63" t="s">
        <v>70</v>
      </c>
      <c r="Q57" s="63" t="s">
        <v>70</v>
      </c>
      <c r="R57" s="56"/>
      <c r="S57" s="57">
        <f t="shared" si="5"/>
        <v>0.9504</v>
      </c>
      <c r="T57" s="56" t="str">
        <f t="shared" si="6"/>
        <v>否</v>
      </c>
      <c r="U57" s="69" t="s">
        <v>79</v>
      </c>
      <c r="V57" s="70">
        <v>1</v>
      </c>
      <c r="W57" s="69">
        <v>1</v>
      </c>
      <c r="X57" s="70">
        <f t="shared" si="7"/>
        <v>20.8</v>
      </c>
      <c r="Y57" s="77"/>
      <c r="Z57" s="77"/>
      <c r="AA57" s="77"/>
      <c r="AB57" s="77"/>
      <c r="AC57" s="77"/>
      <c r="AD57" s="77">
        <v>1</v>
      </c>
      <c r="AE57" s="78">
        <f t="shared" si="17"/>
        <v>0</v>
      </c>
      <c r="AF57" s="77">
        <f t="shared" si="18"/>
        <v>0</v>
      </c>
      <c r="AG57" s="77"/>
      <c r="AH57" s="77"/>
      <c r="AI57" s="77"/>
      <c r="AJ57" s="56">
        <f t="shared" si="8"/>
        <v>20.8</v>
      </c>
      <c r="AK57" s="69"/>
      <c r="AL57" s="69"/>
      <c r="AM57" s="95" t="s">
        <v>75</v>
      </c>
      <c r="AN57" s="95" t="s">
        <v>75</v>
      </c>
      <c r="AO57" s="94"/>
      <c r="AP57" s="95"/>
      <c r="AQ57" s="95"/>
      <c r="AR57" s="94">
        <f t="shared" si="9"/>
        <v>0</v>
      </c>
      <c r="AS57" s="97">
        <f t="shared" si="16"/>
        <v>20.8</v>
      </c>
      <c r="AT57" s="2">
        <f t="shared" si="11"/>
        <v>20.8</v>
      </c>
      <c r="AU57" s="2">
        <f t="shared" si="12"/>
        <v>20.8</v>
      </c>
      <c r="AV57" s="2">
        <f t="shared" si="13"/>
        <v>0</v>
      </c>
    </row>
    <row r="58" s="2" customFormat="1" ht="61" spans="1:48">
      <c r="A58" s="29">
        <v>56</v>
      </c>
      <c r="B58" s="27"/>
      <c r="C58" s="26" t="s">
        <v>227</v>
      </c>
      <c r="D58" s="27" t="s">
        <v>228</v>
      </c>
      <c r="E58" s="46" t="s">
        <v>229</v>
      </c>
      <c r="F58" s="45">
        <f>'[1]2021年度园区有效投入-技术改造'!$I57</f>
        <v>1138.41</v>
      </c>
      <c r="G58" s="26" t="s">
        <v>90</v>
      </c>
      <c r="H58" s="27">
        <v>0.6</v>
      </c>
      <c r="I58" s="57">
        <f t="shared" si="0"/>
        <v>95.16</v>
      </c>
      <c r="J58" s="57">
        <f t="shared" si="1"/>
        <v>95.16</v>
      </c>
      <c r="K58" s="58">
        <v>515.55</v>
      </c>
      <c r="L58" s="59">
        <f t="shared" si="2"/>
        <v>2.2081466395112</v>
      </c>
      <c r="M58" s="57">
        <f t="shared" si="3"/>
        <v>96.64</v>
      </c>
      <c r="N58" s="56">
        <f t="shared" si="4"/>
        <v>96.64</v>
      </c>
      <c r="O58" s="26" t="s">
        <v>69</v>
      </c>
      <c r="P58" s="63" t="s">
        <v>70</v>
      </c>
      <c r="Q58" s="63" t="s">
        <v>70</v>
      </c>
      <c r="R58" s="56"/>
      <c r="S58" s="57">
        <f t="shared" si="5"/>
        <v>0.959</v>
      </c>
      <c r="T58" s="56" t="str">
        <f t="shared" si="6"/>
        <v>是</v>
      </c>
      <c r="U58" s="69">
        <v>1500</v>
      </c>
      <c r="V58" s="70">
        <v>1</v>
      </c>
      <c r="W58" s="69">
        <v>1</v>
      </c>
      <c r="X58" s="70">
        <f t="shared" si="7"/>
        <v>101</v>
      </c>
      <c r="Y58" s="77"/>
      <c r="Z58" s="77"/>
      <c r="AA58" s="77"/>
      <c r="AB58" s="77"/>
      <c r="AC58" s="77"/>
      <c r="AD58" s="77">
        <v>1</v>
      </c>
      <c r="AE58" s="78">
        <f t="shared" si="17"/>
        <v>0</v>
      </c>
      <c r="AF58" s="77">
        <f t="shared" si="18"/>
        <v>0</v>
      </c>
      <c r="AG58" s="77"/>
      <c r="AH58" s="77"/>
      <c r="AI58" s="77"/>
      <c r="AJ58" s="56">
        <f t="shared" si="8"/>
        <v>101</v>
      </c>
      <c r="AK58" s="69"/>
      <c r="AL58" s="69"/>
      <c r="AM58" s="95" t="s">
        <v>75</v>
      </c>
      <c r="AN58" s="95" t="s">
        <v>75</v>
      </c>
      <c r="AO58" s="94"/>
      <c r="AP58" s="95"/>
      <c r="AQ58" s="95"/>
      <c r="AR58" s="94">
        <f t="shared" si="9"/>
        <v>0</v>
      </c>
      <c r="AS58" s="97">
        <f t="shared" si="16"/>
        <v>101</v>
      </c>
      <c r="AT58" s="2">
        <f t="shared" si="11"/>
        <v>101</v>
      </c>
      <c r="AU58" s="2">
        <f t="shared" si="12"/>
        <v>101</v>
      </c>
      <c r="AV58" s="2">
        <f t="shared" si="13"/>
        <v>0</v>
      </c>
    </row>
    <row r="59" s="2" customFormat="1" ht="46" spans="1:48">
      <c r="A59" s="29">
        <v>57</v>
      </c>
      <c r="B59" s="27"/>
      <c r="C59" s="26" t="s">
        <v>230</v>
      </c>
      <c r="D59" s="27" t="s">
        <v>231</v>
      </c>
      <c r="E59" s="46" t="s">
        <v>232</v>
      </c>
      <c r="F59" s="45">
        <f>'[1]2021年度园区有效投入-技术改造'!$I58</f>
        <v>1280.9</v>
      </c>
      <c r="G59" s="26" t="s">
        <v>62</v>
      </c>
      <c r="H59" s="27">
        <v>0.8</v>
      </c>
      <c r="I59" s="57">
        <f t="shared" si="0"/>
        <v>95.19</v>
      </c>
      <c r="J59" s="57">
        <f t="shared" si="1"/>
        <v>95.19</v>
      </c>
      <c r="K59" s="58">
        <v>145257.48</v>
      </c>
      <c r="L59" s="59">
        <f t="shared" si="2"/>
        <v>0.00881813452911341</v>
      </c>
      <c r="M59" s="57">
        <f t="shared" si="3"/>
        <v>95.01</v>
      </c>
      <c r="N59" s="56">
        <f t="shared" si="4"/>
        <v>95.01</v>
      </c>
      <c r="O59" s="26" t="s">
        <v>69</v>
      </c>
      <c r="P59" s="63" t="s">
        <v>70</v>
      </c>
      <c r="Q59" s="63" t="s">
        <v>70</v>
      </c>
      <c r="R59" s="56"/>
      <c r="S59" s="57">
        <f t="shared" si="5"/>
        <v>0.951</v>
      </c>
      <c r="T59" s="56" t="str">
        <f t="shared" si="6"/>
        <v>是</v>
      </c>
      <c r="U59" s="69" t="s">
        <v>79</v>
      </c>
      <c r="V59" s="70">
        <v>0.8</v>
      </c>
      <c r="W59" s="69">
        <v>1</v>
      </c>
      <c r="X59" s="70">
        <f t="shared" si="7"/>
        <v>94.36</v>
      </c>
      <c r="Y59" s="77"/>
      <c r="Z59" s="77"/>
      <c r="AA59" s="77"/>
      <c r="AB59" s="77"/>
      <c r="AC59" s="77"/>
      <c r="AD59" s="77">
        <v>1</v>
      </c>
      <c r="AE59" s="78">
        <f t="shared" si="17"/>
        <v>0</v>
      </c>
      <c r="AF59" s="77">
        <f t="shared" si="18"/>
        <v>0</v>
      </c>
      <c r="AG59" s="77"/>
      <c r="AH59" s="77"/>
      <c r="AI59" s="77"/>
      <c r="AJ59" s="56">
        <f t="shared" si="8"/>
        <v>94.36</v>
      </c>
      <c r="AK59" s="69"/>
      <c r="AL59" s="69"/>
      <c r="AM59" s="95" t="s">
        <v>75</v>
      </c>
      <c r="AN59" s="95" t="s">
        <v>75</v>
      </c>
      <c r="AO59" s="94"/>
      <c r="AP59" s="95"/>
      <c r="AQ59" s="95"/>
      <c r="AR59" s="94">
        <f t="shared" si="9"/>
        <v>0</v>
      </c>
      <c r="AS59" s="97">
        <f t="shared" si="16"/>
        <v>94.36</v>
      </c>
      <c r="AT59" s="2">
        <f t="shared" si="11"/>
        <v>94.36</v>
      </c>
      <c r="AU59" s="2">
        <f t="shared" si="12"/>
        <v>94.36</v>
      </c>
      <c r="AV59" s="2">
        <f t="shared" si="13"/>
        <v>0</v>
      </c>
    </row>
    <row r="60" s="2" customFormat="1" ht="61" spans="1:48">
      <c r="A60" s="29">
        <v>58</v>
      </c>
      <c r="B60" s="27"/>
      <c r="C60" s="26" t="s">
        <v>233</v>
      </c>
      <c r="D60" s="27" t="s">
        <v>234</v>
      </c>
      <c r="E60" s="46" t="s">
        <v>235</v>
      </c>
      <c r="F60" s="45">
        <f>'[1]2021年度园区有效投入-技术改造'!$I59</f>
        <v>749.91</v>
      </c>
      <c r="G60" s="26" t="s">
        <v>86</v>
      </c>
      <c r="H60" s="27">
        <v>0.7</v>
      </c>
      <c r="I60" s="57">
        <f t="shared" si="0"/>
        <v>95.09</v>
      </c>
      <c r="J60" s="57">
        <f t="shared" si="1"/>
        <v>95.09</v>
      </c>
      <c r="K60" s="58">
        <v>9709.49</v>
      </c>
      <c r="L60" s="59">
        <f t="shared" si="2"/>
        <v>0.077234746624179</v>
      </c>
      <c r="M60" s="57">
        <f t="shared" si="3"/>
        <v>95.06</v>
      </c>
      <c r="N60" s="56">
        <f t="shared" si="4"/>
        <v>95.06</v>
      </c>
      <c r="O60" s="26" t="s">
        <v>69</v>
      </c>
      <c r="P60" s="63" t="s">
        <v>70</v>
      </c>
      <c r="Q60" s="63" t="s">
        <v>70</v>
      </c>
      <c r="R60" s="56"/>
      <c r="S60" s="57">
        <f t="shared" si="5"/>
        <v>0.9508</v>
      </c>
      <c r="T60" s="56" t="str">
        <f t="shared" si="6"/>
        <v>是</v>
      </c>
      <c r="U60" s="69">
        <v>327</v>
      </c>
      <c r="V60" s="70">
        <v>1</v>
      </c>
      <c r="W60" s="69">
        <v>1</v>
      </c>
      <c r="X60" s="70">
        <f t="shared" si="7"/>
        <v>67.54</v>
      </c>
      <c r="Y60" s="77"/>
      <c r="Z60" s="77"/>
      <c r="AA60" s="77"/>
      <c r="AB60" s="77"/>
      <c r="AC60" s="77"/>
      <c r="AD60" s="77">
        <v>1</v>
      </c>
      <c r="AE60" s="78">
        <f t="shared" si="17"/>
        <v>0</v>
      </c>
      <c r="AF60" s="77">
        <f t="shared" si="18"/>
        <v>0</v>
      </c>
      <c r="AG60" s="77"/>
      <c r="AH60" s="77"/>
      <c r="AI60" s="77"/>
      <c r="AJ60" s="56">
        <f t="shared" si="8"/>
        <v>67.54</v>
      </c>
      <c r="AK60" s="69"/>
      <c r="AL60" s="69"/>
      <c r="AM60" s="95" t="s">
        <v>75</v>
      </c>
      <c r="AN60" s="95" t="s">
        <v>75</v>
      </c>
      <c r="AO60" s="94"/>
      <c r="AP60" s="95"/>
      <c r="AQ60" s="95"/>
      <c r="AR60" s="94">
        <f t="shared" si="9"/>
        <v>0</v>
      </c>
      <c r="AS60" s="97">
        <f t="shared" si="16"/>
        <v>67.54</v>
      </c>
      <c r="AT60" s="2">
        <f t="shared" si="11"/>
        <v>67.54</v>
      </c>
      <c r="AU60" s="2">
        <f t="shared" si="12"/>
        <v>67.54</v>
      </c>
      <c r="AV60" s="2">
        <f t="shared" si="13"/>
        <v>0</v>
      </c>
    </row>
    <row r="61" s="2" customFormat="1" ht="46" spans="1:48">
      <c r="A61" s="29">
        <v>59</v>
      </c>
      <c r="B61" s="27"/>
      <c r="C61" s="26" t="s">
        <v>236</v>
      </c>
      <c r="D61" s="27" t="s">
        <v>237</v>
      </c>
      <c r="E61" s="46" t="s">
        <v>238</v>
      </c>
      <c r="F61" s="45">
        <f>'[1]2021年度园区有效投入-技术改造'!$I60</f>
        <v>372.64</v>
      </c>
      <c r="G61" s="26" t="s">
        <v>86</v>
      </c>
      <c r="H61" s="27">
        <v>0.7</v>
      </c>
      <c r="I61" s="57">
        <f t="shared" si="0"/>
        <v>95.03</v>
      </c>
      <c r="J61" s="57">
        <f t="shared" si="1"/>
        <v>95.03</v>
      </c>
      <c r="K61" s="58">
        <v>1019.95</v>
      </c>
      <c r="L61" s="59">
        <f t="shared" si="2"/>
        <v>0.365351242707976</v>
      </c>
      <c r="M61" s="57">
        <f t="shared" si="3"/>
        <v>95.27</v>
      </c>
      <c r="N61" s="56">
        <f t="shared" si="4"/>
        <v>95.27</v>
      </c>
      <c r="O61" s="26" t="s">
        <v>69</v>
      </c>
      <c r="P61" s="63" t="s">
        <v>70</v>
      </c>
      <c r="Q61" s="63" t="s">
        <v>70</v>
      </c>
      <c r="R61" s="56"/>
      <c r="S61" s="57">
        <f t="shared" si="5"/>
        <v>0.9515</v>
      </c>
      <c r="T61" s="56" t="str">
        <f t="shared" si="6"/>
        <v>否</v>
      </c>
      <c r="U61" s="69" t="s">
        <v>79</v>
      </c>
      <c r="V61" s="70">
        <v>1</v>
      </c>
      <c r="W61" s="69">
        <v>1</v>
      </c>
      <c r="X61" s="70">
        <f t="shared" si="7"/>
        <v>33.58</v>
      </c>
      <c r="Y61" s="77"/>
      <c r="Z61" s="77"/>
      <c r="AA61" s="77"/>
      <c r="AB61" s="77"/>
      <c r="AC61" s="77"/>
      <c r="AD61" s="77">
        <v>1</v>
      </c>
      <c r="AE61" s="78">
        <f t="shared" si="17"/>
        <v>0</v>
      </c>
      <c r="AF61" s="77">
        <f t="shared" si="18"/>
        <v>0</v>
      </c>
      <c r="AG61" s="77"/>
      <c r="AH61" s="77"/>
      <c r="AI61" s="77"/>
      <c r="AJ61" s="56">
        <f t="shared" si="8"/>
        <v>33.58</v>
      </c>
      <c r="AK61" s="69"/>
      <c r="AL61" s="69"/>
      <c r="AM61" s="95" t="s">
        <v>75</v>
      </c>
      <c r="AN61" s="95" t="s">
        <v>75</v>
      </c>
      <c r="AO61" s="94"/>
      <c r="AP61" s="95"/>
      <c r="AQ61" s="95"/>
      <c r="AR61" s="94">
        <f t="shared" si="9"/>
        <v>0</v>
      </c>
      <c r="AS61" s="97">
        <f t="shared" si="16"/>
        <v>33.58</v>
      </c>
      <c r="AT61" s="2">
        <f t="shared" si="11"/>
        <v>33.58</v>
      </c>
      <c r="AU61" s="2">
        <f t="shared" si="12"/>
        <v>33.58</v>
      </c>
      <c r="AV61" s="2">
        <f t="shared" si="13"/>
        <v>0</v>
      </c>
    </row>
    <row r="62" s="2" customFormat="1" ht="46" spans="1:48">
      <c r="A62" s="29">
        <v>60</v>
      </c>
      <c r="B62" s="27"/>
      <c r="C62" s="26" t="s">
        <v>239</v>
      </c>
      <c r="D62" s="27" t="s">
        <v>240</v>
      </c>
      <c r="E62" s="46" t="s">
        <v>241</v>
      </c>
      <c r="F62" s="45">
        <f>'[1]2021年度园区有效投入-技术改造'!$I61</f>
        <v>575.3</v>
      </c>
      <c r="G62" s="26" t="s">
        <v>62</v>
      </c>
      <c r="H62" s="27">
        <v>0.8</v>
      </c>
      <c r="I62" s="57">
        <f t="shared" si="0"/>
        <v>95.06</v>
      </c>
      <c r="J62" s="57">
        <f t="shared" si="1"/>
        <v>95.06</v>
      </c>
      <c r="K62" s="58">
        <v>3445.59</v>
      </c>
      <c r="L62" s="59">
        <f t="shared" si="2"/>
        <v>0.16696705063574</v>
      </c>
      <c r="M62" s="57">
        <f t="shared" si="3"/>
        <v>95.12</v>
      </c>
      <c r="N62" s="56">
        <f t="shared" si="4"/>
        <v>95.12</v>
      </c>
      <c r="O62" s="26" t="s">
        <v>69</v>
      </c>
      <c r="P62" s="63" t="s">
        <v>70</v>
      </c>
      <c r="Q62" s="63" t="s">
        <v>70</v>
      </c>
      <c r="R62" s="56"/>
      <c r="S62" s="57">
        <f t="shared" si="5"/>
        <v>0.9509</v>
      </c>
      <c r="T62" s="56" t="str">
        <f t="shared" si="6"/>
        <v>是</v>
      </c>
      <c r="U62" s="69" t="s">
        <v>79</v>
      </c>
      <c r="V62" s="70">
        <v>0.8</v>
      </c>
      <c r="W62" s="69">
        <v>1</v>
      </c>
      <c r="X62" s="70">
        <f t="shared" si="7"/>
        <v>42.38</v>
      </c>
      <c r="Y62" s="77"/>
      <c r="Z62" s="77"/>
      <c r="AA62" s="77"/>
      <c r="AB62" s="77"/>
      <c r="AC62" s="77"/>
      <c r="AD62" s="77">
        <v>1</v>
      </c>
      <c r="AE62" s="78">
        <f t="shared" si="17"/>
        <v>0</v>
      </c>
      <c r="AF62" s="77">
        <f t="shared" si="18"/>
        <v>0</v>
      </c>
      <c r="AG62" s="77"/>
      <c r="AH62" s="77"/>
      <c r="AI62" s="77"/>
      <c r="AJ62" s="56">
        <f t="shared" si="8"/>
        <v>42.38</v>
      </c>
      <c r="AK62" s="69"/>
      <c r="AL62" s="69"/>
      <c r="AM62" s="95" t="s">
        <v>75</v>
      </c>
      <c r="AN62" s="95" t="s">
        <v>75</v>
      </c>
      <c r="AO62" s="94"/>
      <c r="AP62" s="95"/>
      <c r="AQ62" s="95"/>
      <c r="AR62" s="94">
        <f t="shared" si="9"/>
        <v>0</v>
      </c>
      <c r="AS62" s="97">
        <f t="shared" si="16"/>
        <v>42.38</v>
      </c>
      <c r="AT62" s="2">
        <f t="shared" si="11"/>
        <v>42.38</v>
      </c>
      <c r="AU62" s="2">
        <f t="shared" si="12"/>
        <v>42.38</v>
      </c>
      <c r="AV62" s="2">
        <f t="shared" si="13"/>
        <v>0</v>
      </c>
    </row>
    <row r="63" s="2" customFormat="1" ht="46" spans="1:48">
      <c r="A63" s="29">
        <v>61</v>
      </c>
      <c r="B63" s="27"/>
      <c r="C63" s="26" t="s">
        <v>242</v>
      </c>
      <c r="D63" s="27" t="s">
        <v>243</v>
      </c>
      <c r="E63" s="46" t="s">
        <v>244</v>
      </c>
      <c r="F63" s="45">
        <f>'[1]2021年度园区有效投入-技术改造'!$I62</f>
        <v>260.63</v>
      </c>
      <c r="G63" s="26" t="s">
        <v>86</v>
      </c>
      <c r="H63" s="27">
        <v>0.7</v>
      </c>
      <c r="I63" s="57">
        <f t="shared" si="0"/>
        <v>95.01</v>
      </c>
      <c r="J63" s="57">
        <f t="shared" si="1"/>
        <v>95.01</v>
      </c>
      <c r="K63" s="58">
        <v>4400</v>
      </c>
      <c r="L63" s="59">
        <f t="shared" si="2"/>
        <v>0.0592340909090909</v>
      </c>
      <c r="M63" s="57">
        <f t="shared" si="3"/>
        <v>95.04</v>
      </c>
      <c r="N63" s="56">
        <f t="shared" si="4"/>
        <v>95.04</v>
      </c>
      <c r="O63" s="26" t="s">
        <v>69</v>
      </c>
      <c r="P63" s="63" t="s">
        <v>70</v>
      </c>
      <c r="Q63" s="63" t="s">
        <v>70</v>
      </c>
      <c r="R63" s="56"/>
      <c r="S63" s="57">
        <f t="shared" si="5"/>
        <v>0.9503</v>
      </c>
      <c r="T63" s="56" t="str">
        <f t="shared" si="6"/>
        <v>否</v>
      </c>
      <c r="U63" s="69">
        <v>2905</v>
      </c>
      <c r="V63" s="70">
        <v>1</v>
      </c>
      <c r="W63" s="69">
        <v>1</v>
      </c>
      <c r="X63" s="70">
        <f t="shared" si="7"/>
        <v>23.46</v>
      </c>
      <c r="Y63" s="77"/>
      <c r="Z63" s="77"/>
      <c r="AA63" s="77"/>
      <c r="AB63" s="77"/>
      <c r="AC63" s="77"/>
      <c r="AD63" s="77">
        <v>1</v>
      </c>
      <c r="AE63" s="78">
        <f t="shared" si="17"/>
        <v>0</v>
      </c>
      <c r="AF63" s="77">
        <f t="shared" si="18"/>
        <v>0</v>
      </c>
      <c r="AG63" s="77"/>
      <c r="AH63" s="77"/>
      <c r="AI63" s="77"/>
      <c r="AJ63" s="56">
        <f t="shared" si="8"/>
        <v>23.46</v>
      </c>
      <c r="AK63" s="69"/>
      <c r="AL63" s="69"/>
      <c r="AM63" s="95">
        <v>106.4</v>
      </c>
      <c r="AN63" s="95" t="s">
        <v>75</v>
      </c>
      <c r="AO63" s="94"/>
      <c r="AP63" s="95"/>
      <c r="AQ63" s="95">
        <v>150</v>
      </c>
      <c r="AR63" s="94">
        <f t="shared" si="9"/>
        <v>256.4</v>
      </c>
      <c r="AS63" s="97">
        <f t="shared" si="16"/>
        <v>0</v>
      </c>
      <c r="AT63" s="2">
        <f t="shared" si="11"/>
        <v>23.46</v>
      </c>
      <c r="AU63" s="2">
        <f t="shared" si="12"/>
        <v>-232.94</v>
      </c>
      <c r="AV63" s="2">
        <f t="shared" si="13"/>
        <v>232.94</v>
      </c>
    </row>
    <row r="64" s="2" customFormat="1" ht="46" spans="1:48">
      <c r="A64" s="29">
        <v>62</v>
      </c>
      <c r="B64" s="27"/>
      <c r="C64" s="26" t="s">
        <v>245</v>
      </c>
      <c r="D64" s="27" t="s">
        <v>246</v>
      </c>
      <c r="E64" s="46" t="s">
        <v>247</v>
      </c>
      <c r="F64" s="45">
        <f>'[1]2021年度园区有效投入-技术改造'!$I63</f>
        <v>331.44</v>
      </c>
      <c r="G64" s="26" t="s">
        <v>86</v>
      </c>
      <c r="H64" s="27">
        <v>0.7</v>
      </c>
      <c r="I64" s="57">
        <f t="shared" si="0"/>
        <v>95.02</v>
      </c>
      <c r="J64" s="57">
        <f t="shared" si="1"/>
        <v>95.02</v>
      </c>
      <c r="K64" s="58">
        <v>364.64</v>
      </c>
      <c r="L64" s="59">
        <f t="shared" si="2"/>
        <v>0.90895129442738</v>
      </c>
      <c r="M64" s="57">
        <f t="shared" si="3"/>
        <v>95.67</v>
      </c>
      <c r="N64" s="56">
        <f t="shared" si="4"/>
        <v>95.67</v>
      </c>
      <c r="O64" s="26" t="s">
        <v>69</v>
      </c>
      <c r="P64" s="63" t="s">
        <v>70</v>
      </c>
      <c r="Q64" s="63" t="s">
        <v>70</v>
      </c>
      <c r="R64" s="56"/>
      <c r="S64" s="57">
        <f t="shared" si="5"/>
        <v>0.9535</v>
      </c>
      <c r="T64" s="56" t="str">
        <f t="shared" si="6"/>
        <v>否</v>
      </c>
      <c r="U64" s="69">
        <v>800</v>
      </c>
      <c r="V64" s="70">
        <v>1</v>
      </c>
      <c r="W64" s="69">
        <v>1</v>
      </c>
      <c r="X64" s="70">
        <f t="shared" si="7"/>
        <v>29.92</v>
      </c>
      <c r="Y64" s="77"/>
      <c r="Z64" s="77"/>
      <c r="AA64" s="77"/>
      <c r="AB64" s="77"/>
      <c r="AC64" s="77"/>
      <c r="AD64" s="77">
        <v>1</v>
      </c>
      <c r="AE64" s="78">
        <f t="shared" si="17"/>
        <v>0</v>
      </c>
      <c r="AF64" s="77">
        <f t="shared" si="18"/>
        <v>0</v>
      </c>
      <c r="AG64" s="77"/>
      <c r="AH64" s="77"/>
      <c r="AI64" s="77"/>
      <c r="AJ64" s="56">
        <f t="shared" si="8"/>
        <v>29.92</v>
      </c>
      <c r="AK64" s="69"/>
      <c r="AL64" s="69"/>
      <c r="AM64" s="95" t="s">
        <v>75</v>
      </c>
      <c r="AN64" s="95" t="s">
        <v>75</v>
      </c>
      <c r="AO64" s="94"/>
      <c r="AP64" s="95"/>
      <c r="AQ64" s="95"/>
      <c r="AR64" s="94">
        <f t="shared" si="9"/>
        <v>0</v>
      </c>
      <c r="AS64" s="97">
        <f t="shared" si="16"/>
        <v>29.92</v>
      </c>
      <c r="AT64" s="2">
        <f t="shared" si="11"/>
        <v>29.92</v>
      </c>
      <c r="AU64" s="2">
        <f t="shared" si="12"/>
        <v>29.92</v>
      </c>
      <c r="AV64" s="2">
        <f t="shared" si="13"/>
        <v>0</v>
      </c>
    </row>
    <row r="65" s="2" customFormat="1" ht="61" spans="1:48">
      <c r="A65" s="29">
        <v>63</v>
      </c>
      <c r="B65" s="27"/>
      <c r="C65" s="26" t="s">
        <v>248</v>
      </c>
      <c r="D65" s="27" t="s">
        <v>249</v>
      </c>
      <c r="E65" s="46" t="s">
        <v>250</v>
      </c>
      <c r="F65" s="45">
        <f>'[1]2021年度园区有效投入-技术改造'!$I64</f>
        <v>3163.41</v>
      </c>
      <c r="G65" s="26" t="s">
        <v>86</v>
      </c>
      <c r="H65" s="27">
        <v>0.7</v>
      </c>
      <c r="I65" s="57">
        <f t="shared" si="0"/>
        <v>95.51</v>
      </c>
      <c r="J65" s="57">
        <f t="shared" si="1"/>
        <v>95.51</v>
      </c>
      <c r="K65" s="58">
        <v>39368.79</v>
      </c>
      <c r="L65" s="59">
        <f t="shared" si="2"/>
        <v>0.0803532442830984</v>
      </c>
      <c r="M65" s="57">
        <f t="shared" si="3"/>
        <v>95.06</v>
      </c>
      <c r="N65" s="56">
        <f t="shared" si="4"/>
        <v>95.06</v>
      </c>
      <c r="O65" s="26" t="s">
        <v>69</v>
      </c>
      <c r="P65" s="63" t="s">
        <v>70</v>
      </c>
      <c r="Q65" s="63" t="s">
        <v>70</v>
      </c>
      <c r="R65" s="56"/>
      <c r="S65" s="57">
        <f t="shared" si="5"/>
        <v>0.9529</v>
      </c>
      <c r="T65" s="56" t="str">
        <f t="shared" si="6"/>
        <v>是</v>
      </c>
      <c r="U65" s="69">
        <v>3078</v>
      </c>
      <c r="V65" s="70">
        <v>1</v>
      </c>
      <c r="W65" s="69">
        <v>1</v>
      </c>
      <c r="X65" s="70">
        <f t="shared" si="7"/>
        <v>285.44</v>
      </c>
      <c r="Y65" s="77"/>
      <c r="Z65" s="77"/>
      <c r="AA65" s="77"/>
      <c r="AB65" s="77"/>
      <c r="AC65" s="77"/>
      <c r="AD65" s="77">
        <v>1</v>
      </c>
      <c r="AE65" s="78">
        <f t="shared" si="17"/>
        <v>0</v>
      </c>
      <c r="AF65" s="77">
        <f t="shared" si="18"/>
        <v>0</v>
      </c>
      <c r="AG65" s="77"/>
      <c r="AH65" s="77"/>
      <c r="AI65" s="77"/>
      <c r="AJ65" s="56">
        <f t="shared" si="8"/>
        <v>285.44</v>
      </c>
      <c r="AK65" s="69"/>
      <c r="AL65" s="69"/>
      <c r="AM65" s="95" t="s">
        <v>75</v>
      </c>
      <c r="AN65" s="95" t="s">
        <v>75</v>
      </c>
      <c r="AO65" s="94"/>
      <c r="AP65" s="95"/>
      <c r="AQ65" s="95"/>
      <c r="AR65" s="94">
        <f t="shared" si="9"/>
        <v>0</v>
      </c>
      <c r="AS65" s="97">
        <f t="shared" si="16"/>
        <v>285.44</v>
      </c>
      <c r="AT65" s="2">
        <f t="shared" si="11"/>
        <v>285.44</v>
      </c>
      <c r="AU65" s="2">
        <f t="shared" si="12"/>
        <v>285.44</v>
      </c>
      <c r="AV65" s="2">
        <f t="shared" si="13"/>
        <v>0</v>
      </c>
    </row>
    <row r="66" s="2" customFormat="1" ht="46" spans="1:48">
      <c r="A66" s="29">
        <v>64</v>
      </c>
      <c r="B66" s="27"/>
      <c r="C66" s="26" t="s">
        <v>251</v>
      </c>
      <c r="D66" s="27" t="s">
        <v>252</v>
      </c>
      <c r="E66" s="46" t="s">
        <v>253</v>
      </c>
      <c r="F66" s="45">
        <f>'[1]2021年度园区有效投入-技术改造'!$I65</f>
        <v>559.54</v>
      </c>
      <c r="G66" s="26" t="s">
        <v>62</v>
      </c>
      <c r="H66" s="27">
        <v>0.8</v>
      </c>
      <c r="I66" s="57">
        <f t="shared" si="0"/>
        <v>95.06</v>
      </c>
      <c r="J66" s="57">
        <f t="shared" si="1"/>
        <v>95.06</v>
      </c>
      <c r="K66" s="58">
        <v>7836.81</v>
      </c>
      <c r="L66" s="59">
        <f t="shared" si="2"/>
        <v>0.0713989493173881</v>
      </c>
      <c r="M66" s="57">
        <f t="shared" si="3"/>
        <v>95.05</v>
      </c>
      <c r="N66" s="56">
        <f t="shared" si="4"/>
        <v>95.05</v>
      </c>
      <c r="O66" s="26" t="s">
        <v>69</v>
      </c>
      <c r="P66" s="63" t="s">
        <v>70</v>
      </c>
      <c r="Q66" s="63" t="s">
        <v>70</v>
      </c>
      <c r="R66" s="56"/>
      <c r="S66" s="57">
        <f t="shared" si="5"/>
        <v>0.9506</v>
      </c>
      <c r="T66" s="56" t="str">
        <f t="shared" si="6"/>
        <v>是</v>
      </c>
      <c r="U66" s="69">
        <v>1500</v>
      </c>
      <c r="V66" s="70">
        <v>1</v>
      </c>
      <c r="W66" s="69">
        <v>1</v>
      </c>
      <c r="X66" s="70">
        <f t="shared" si="7"/>
        <v>51.5</v>
      </c>
      <c r="Y66" s="77"/>
      <c r="Z66" s="77"/>
      <c r="AA66" s="77"/>
      <c r="AB66" s="77"/>
      <c r="AC66" s="77"/>
      <c r="AD66" s="77">
        <v>1</v>
      </c>
      <c r="AE66" s="78">
        <f t="shared" si="17"/>
        <v>0</v>
      </c>
      <c r="AF66" s="77">
        <f t="shared" si="18"/>
        <v>0</v>
      </c>
      <c r="AG66" s="77"/>
      <c r="AH66" s="77"/>
      <c r="AI66" s="77"/>
      <c r="AJ66" s="56">
        <f t="shared" si="8"/>
        <v>51.5</v>
      </c>
      <c r="AK66" s="69"/>
      <c r="AL66" s="69"/>
      <c r="AM66" s="95" t="s">
        <v>75</v>
      </c>
      <c r="AN66" s="95" t="s">
        <v>75</v>
      </c>
      <c r="AO66" s="94"/>
      <c r="AP66" s="95"/>
      <c r="AQ66" s="95"/>
      <c r="AR66" s="94">
        <f t="shared" si="9"/>
        <v>0</v>
      </c>
      <c r="AS66" s="97">
        <f t="shared" si="16"/>
        <v>51.5</v>
      </c>
      <c r="AT66" s="2">
        <f t="shared" si="11"/>
        <v>51.5</v>
      </c>
      <c r="AU66" s="2">
        <f t="shared" si="12"/>
        <v>51.5</v>
      </c>
      <c r="AV66" s="2">
        <f t="shared" si="13"/>
        <v>0</v>
      </c>
    </row>
    <row r="67" s="2" customFormat="1" ht="61" spans="1:48">
      <c r="A67" s="29">
        <v>65</v>
      </c>
      <c r="B67" s="27"/>
      <c r="C67" s="26" t="s">
        <v>254</v>
      </c>
      <c r="D67" s="27" t="s">
        <v>255</v>
      </c>
      <c r="E67" s="46" t="s">
        <v>256</v>
      </c>
      <c r="F67" s="45">
        <f>'[1]2021年度园区有效投入-技术改造'!$I66</f>
        <v>1293.81</v>
      </c>
      <c r="G67" s="26" t="s">
        <v>62</v>
      </c>
      <c r="H67" s="27">
        <v>0.8</v>
      </c>
      <c r="I67" s="57">
        <f t="shared" si="0"/>
        <v>95.19</v>
      </c>
      <c r="J67" s="57">
        <f t="shared" si="1"/>
        <v>95.19</v>
      </c>
      <c r="K67" s="58">
        <v>6563.06</v>
      </c>
      <c r="L67" s="59">
        <f t="shared" si="2"/>
        <v>0.197135177798161</v>
      </c>
      <c r="M67" s="57">
        <f t="shared" si="3"/>
        <v>95.15</v>
      </c>
      <c r="N67" s="56">
        <f t="shared" si="4"/>
        <v>95.15</v>
      </c>
      <c r="O67" s="26" t="s">
        <v>69</v>
      </c>
      <c r="P67" s="63" t="s">
        <v>70</v>
      </c>
      <c r="Q67" s="63" t="s">
        <v>70</v>
      </c>
      <c r="R67" s="56"/>
      <c r="S67" s="57">
        <f t="shared" si="5"/>
        <v>0.9517</v>
      </c>
      <c r="T67" s="56" t="str">
        <f t="shared" si="6"/>
        <v>是</v>
      </c>
      <c r="U67" s="69" t="s">
        <v>79</v>
      </c>
      <c r="V67" s="70">
        <v>0.8</v>
      </c>
      <c r="W67" s="69">
        <v>1</v>
      </c>
      <c r="X67" s="70">
        <f t="shared" si="7"/>
        <v>95.37</v>
      </c>
      <c r="Y67" s="77" t="e">
        <f>VLOOKUP(C67,#REF!,9,FALSE)</f>
        <v>#REF!</v>
      </c>
      <c r="Z67" s="77" t="e">
        <f>VLOOKUP($C67,#REF!,3,FALSE)</f>
        <v>#REF!</v>
      </c>
      <c r="AA67" s="78" t="e">
        <f>VLOOKUP($C67,#REF!,4,FALSE)*0.8</f>
        <v>#REF!</v>
      </c>
      <c r="AB67" s="78" t="e">
        <f>VLOOKUP($C67,#REF!,5,FALSE)</f>
        <v>#REF!</v>
      </c>
      <c r="AC67" s="86" t="e">
        <f>VLOOKUP($C67,#REF!,6,FALSE)</f>
        <v>#REF!</v>
      </c>
      <c r="AD67" s="77">
        <v>1</v>
      </c>
      <c r="AE67" s="78" t="e">
        <f t="shared" si="17"/>
        <v>#REF!</v>
      </c>
      <c r="AF67" s="77" t="e">
        <f t="shared" si="18"/>
        <v>#REF!</v>
      </c>
      <c r="AG67" s="77"/>
      <c r="AH67" s="77"/>
      <c r="AI67" s="77"/>
      <c r="AJ67" s="56" t="e">
        <f t="shared" si="8"/>
        <v>#REF!</v>
      </c>
      <c r="AK67" s="69"/>
      <c r="AL67" s="69"/>
      <c r="AM67" s="95" t="s">
        <v>75</v>
      </c>
      <c r="AN67" s="95" t="s">
        <v>75</v>
      </c>
      <c r="AO67" s="94"/>
      <c r="AP67" s="95"/>
      <c r="AQ67" s="95"/>
      <c r="AR67" s="94">
        <f t="shared" si="9"/>
        <v>0</v>
      </c>
      <c r="AS67" s="97" t="e">
        <f t="shared" si="16"/>
        <v>#REF!</v>
      </c>
      <c r="AT67" s="2" t="e">
        <f t="shared" si="11"/>
        <v>#REF!</v>
      </c>
      <c r="AU67" s="2" t="e">
        <f t="shared" si="12"/>
        <v>#REF!</v>
      </c>
      <c r="AV67" s="2" t="e">
        <f t="shared" si="13"/>
        <v>#REF!</v>
      </c>
    </row>
    <row r="68" s="2" customFormat="1" ht="46" spans="1:48">
      <c r="A68" s="29">
        <v>66</v>
      </c>
      <c r="B68" s="27"/>
      <c r="C68" s="26" t="s">
        <v>257</v>
      </c>
      <c r="D68" s="27" t="s">
        <v>258</v>
      </c>
      <c r="E68" s="46" t="s">
        <v>259</v>
      </c>
      <c r="F68" s="45">
        <f>'[1]2021年度园区有效投入-技术改造'!$I67</f>
        <v>380.53</v>
      </c>
      <c r="G68" s="26" t="s">
        <v>62</v>
      </c>
      <c r="H68" s="27">
        <v>0.8</v>
      </c>
      <c r="I68" s="57">
        <f t="shared" si="0"/>
        <v>95.03</v>
      </c>
      <c r="J68" s="57">
        <f t="shared" si="1"/>
        <v>95.03</v>
      </c>
      <c r="K68" s="58">
        <v>7722.16</v>
      </c>
      <c r="L68" s="59">
        <f t="shared" si="2"/>
        <v>0.0492776632444808</v>
      </c>
      <c r="M68" s="57">
        <f t="shared" si="3"/>
        <v>95.04</v>
      </c>
      <c r="N68" s="56">
        <f t="shared" si="4"/>
        <v>95.04</v>
      </c>
      <c r="O68" s="26" t="s">
        <v>69</v>
      </c>
      <c r="P68" s="63" t="s">
        <v>70</v>
      </c>
      <c r="Q68" s="63" t="s">
        <v>70</v>
      </c>
      <c r="R68" s="56"/>
      <c r="S68" s="57">
        <f t="shared" si="5"/>
        <v>0.9504</v>
      </c>
      <c r="T68" s="56" t="str">
        <f t="shared" si="6"/>
        <v>否</v>
      </c>
      <c r="U68" s="69">
        <v>0</v>
      </c>
      <c r="V68" s="70">
        <v>1</v>
      </c>
      <c r="W68" s="69">
        <v>1</v>
      </c>
      <c r="X68" s="70">
        <f t="shared" si="7"/>
        <v>35.02</v>
      </c>
      <c r="Y68" s="77"/>
      <c r="Z68" s="77"/>
      <c r="AA68" s="77"/>
      <c r="AB68" s="77"/>
      <c r="AC68" s="77"/>
      <c r="AD68" s="77">
        <v>1</v>
      </c>
      <c r="AE68" s="78">
        <f t="shared" si="17"/>
        <v>0</v>
      </c>
      <c r="AF68" s="77">
        <f t="shared" si="18"/>
        <v>0</v>
      </c>
      <c r="AG68" s="77"/>
      <c r="AH68" s="77"/>
      <c r="AI68" s="77"/>
      <c r="AJ68" s="56">
        <f t="shared" si="8"/>
        <v>35.02</v>
      </c>
      <c r="AK68" s="69"/>
      <c r="AL68" s="69"/>
      <c r="AM68" s="95" t="s">
        <v>75</v>
      </c>
      <c r="AN68" s="95" t="s">
        <v>75</v>
      </c>
      <c r="AO68" s="94"/>
      <c r="AP68" s="95"/>
      <c r="AQ68" s="95"/>
      <c r="AR68" s="94">
        <f t="shared" si="9"/>
        <v>0</v>
      </c>
      <c r="AS68" s="97">
        <f t="shared" si="16"/>
        <v>35.02</v>
      </c>
      <c r="AT68" s="2">
        <f t="shared" si="11"/>
        <v>35.02</v>
      </c>
      <c r="AU68" s="2">
        <f t="shared" si="12"/>
        <v>35.02</v>
      </c>
      <c r="AV68" s="2">
        <f t="shared" si="13"/>
        <v>0</v>
      </c>
    </row>
    <row r="69" s="2" customFormat="1" ht="46" spans="1:48">
      <c r="A69" s="29">
        <v>67</v>
      </c>
      <c r="B69" s="27"/>
      <c r="C69" s="26" t="s">
        <v>260</v>
      </c>
      <c r="D69" s="27" t="s">
        <v>261</v>
      </c>
      <c r="E69" s="46" t="s">
        <v>262</v>
      </c>
      <c r="F69" s="45">
        <f>'[1]2021年度园区有效投入-技术改造'!$I68</f>
        <v>548.98</v>
      </c>
      <c r="G69" s="26" t="s">
        <v>62</v>
      </c>
      <c r="H69" s="27">
        <v>0.8</v>
      </c>
      <c r="I69" s="57">
        <f t="shared" si="0"/>
        <v>95.06</v>
      </c>
      <c r="J69" s="57">
        <f t="shared" si="1"/>
        <v>95.06</v>
      </c>
      <c r="K69" s="58">
        <v>2358.47</v>
      </c>
      <c r="L69" s="59">
        <f t="shared" si="2"/>
        <v>0.232769549750474</v>
      </c>
      <c r="M69" s="57">
        <f t="shared" si="3"/>
        <v>95.17</v>
      </c>
      <c r="N69" s="56">
        <f t="shared" si="4"/>
        <v>95.17</v>
      </c>
      <c r="O69" s="26" t="s">
        <v>69</v>
      </c>
      <c r="P69" s="63" t="s">
        <v>70</v>
      </c>
      <c r="Q69" s="63" t="s">
        <v>70</v>
      </c>
      <c r="R69" s="56"/>
      <c r="S69" s="57">
        <f t="shared" si="5"/>
        <v>0.9512</v>
      </c>
      <c r="T69" s="56" t="str">
        <f t="shared" si="6"/>
        <v>是</v>
      </c>
      <c r="U69" s="69">
        <v>605</v>
      </c>
      <c r="V69" s="70">
        <v>1</v>
      </c>
      <c r="W69" s="69">
        <v>1</v>
      </c>
      <c r="X69" s="70">
        <f t="shared" si="7"/>
        <v>50.56</v>
      </c>
      <c r="Y69" s="77" t="e">
        <f>VLOOKUP(C69,#REF!,9,FALSE)</f>
        <v>#REF!</v>
      </c>
      <c r="Z69" s="77" t="e">
        <f>VLOOKUP($C69,#REF!,3,FALSE)</f>
        <v>#REF!</v>
      </c>
      <c r="AA69" s="78" t="e">
        <f>VLOOKUP($C69,#REF!,4,FALSE)*0.8</f>
        <v>#REF!</v>
      </c>
      <c r="AB69" s="78" t="e">
        <f>VLOOKUP($C69,#REF!,5,FALSE)</f>
        <v>#REF!</v>
      </c>
      <c r="AC69" s="86" t="e">
        <f>VLOOKUP($C69,#REF!,6,FALSE)</f>
        <v>#REF!</v>
      </c>
      <c r="AD69" s="77">
        <v>1</v>
      </c>
      <c r="AE69" s="78" t="e">
        <f t="shared" si="17"/>
        <v>#REF!</v>
      </c>
      <c r="AF69" s="77" t="e">
        <f t="shared" si="18"/>
        <v>#REF!</v>
      </c>
      <c r="AG69" s="77"/>
      <c r="AH69" s="77"/>
      <c r="AI69" s="77"/>
      <c r="AJ69" s="56" t="e">
        <f t="shared" si="8"/>
        <v>#REF!</v>
      </c>
      <c r="AK69" s="69"/>
      <c r="AL69" s="69"/>
      <c r="AM69" s="95" t="s">
        <v>75</v>
      </c>
      <c r="AN69" s="95" t="s">
        <v>75</v>
      </c>
      <c r="AO69" s="94"/>
      <c r="AP69" s="95"/>
      <c r="AQ69" s="95"/>
      <c r="AR69" s="94">
        <f t="shared" si="9"/>
        <v>0</v>
      </c>
      <c r="AS69" s="97" t="e">
        <f t="shared" si="16"/>
        <v>#REF!</v>
      </c>
      <c r="AT69" s="2" t="e">
        <f t="shared" si="11"/>
        <v>#REF!</v>
      </c>
      <c r="AU69" s="2" t="e">
        <f t="shared" si="12"/>
        <v>#REF!</v>
      </c>
      <c r="AV69" s="2" t="e">
        <f t="shared" si="13"/>
        <v>#REF!</v>
      </c>
    </row>
    <row r="70" s="2" customFormat="1" ht="31" spans="1:48">
      <c r="A70" s="29">
        <v>68</v>
      </c>
      <c r="B70" s="27"/>
      <c r="C70" s="26" t="s">
        <v>263</v>
      </c>
      <c r="D70" s="27" t="s">
        <v>264</v>
      </c>
      <c r="E70" s="46" t="s">
        <v>265</v>
      </c>
      <c r="F70" s="45">
        <f>'[1]2021年度园区有效投入-技术改造'!$I69</f>
        <v>227.4</v>
      </c>
      <c r="G70" s="26" t="s">
        <v>86</v>
      </c>
      <c r="H70" s="27">
        <v>0.7</v>
      </c>
      <c r="I70" s="57">
        <f t="shared" ref="I70:I133" si="19">ROUND(($F70*$F$162-F$161)/(F$160*$F$162-F$161)*100,2)</f>
        <v>95</v>
      </c>
      <c r="J70" s="57">
        <f t="shared" ref="J70:J133" si="20">I70</f>
        <v>95</v>
      </c>
      <c r="K70" s="58">
        <v>1571.35</v>
      </c>
      <c r="L70" s="59">
        <f t="shared" ref="L70:L133" si="21">IF(K70&gt;200,F70/K70,1)</f>
        <v>0.144716326725427</v>
      </c>
      <c r="M70" s="57">
        <f t="shared" ref="M70:M133" si="22">ROUND((L70*$L$162-$L$161)/($L$160*$L$162-$L$161)*100,2)</f>
        <v>95.11</v>
      </c>
      <c r="N70" s="56">
        <f t="shared" ref="N70:N133" si="23">M70</f>
        <v>95.11</v>
      </c>
      <c r="O70" s="26" t="s">
        <v>69</v>
      </c>
      <c r="P70" s="63" t="s">
        <v>70</v>
      </c>
      <c r="Q70" s="63" t="s">
        <v>70</v>
      </c>
      <c r="R70" s="56"/>
      <c r="S70" s="57">
        <f t="shared" ref="S70:S133" si="24">ROUND(J70*0.5+N70*0.5+R70,2)/100</f>
        <v>0.9506</v>
      </c>
      <c r="T70" s="56" t="str">
        <f t="shared" ref="T70:T133" si="25">IF(F70&gt;=500,"是","否")</f>
        <v>否</v>
      </c>
      <c r="U70" s="69" t="s">
        <v>79</v>
      </c>
      <c r="V70" s="70">
        <v>1</v>
      </c>
      <c r="W70" s="69">
        <v>1</v>
      </c>
      <c r="X70" s="70">
        <f t="shared" ref="X70:X133" si="26">ROUND(IF(F70*0.1*(H70*0.2+S70*0.8)*V70*W70&lt;1000,F70*0.1*(H70*0.2+S70*0.8)*V70*W70,1000),2)</f>
        <v>20.48</v>
      </c>
      <c r="Y70" s="77"/>
      <c r="Z70" s="77"/>
      <c r="AA70" s="77"/>
      <c r="AB70" s="77"/>
      <c r="AC70" s="77"/>
      <c r="AD70" s="77">
        <v>1</v>
      </c>
      <c r="AE70" s="78">
        <f t="shared" si="17"/>
        <v>0</v>
      </c>
      <c r="AF70" s="77">
        <f t="shared" si="18"/>
        <v>0</v>
      </c>
      <c r="AG70" s="77"/>
      <c r="AH70" s="77"/>
      <c r="AI70" s="77"/>
      <c r="AJ70" s="56">
        <f t="shared" ref="AJ70:AJ133" si="27">IF(X70&gt;(1000-AF70-AI70),X70,X70+AF70+AI70)</f>
        <v>20.48</v>
      </c>
      <c r="AK70" s="69"/>
      <c r="AL70" s="69"/>
      <c r="AM70" s="95" t="s">
        <v>75</v>
      </c>
      <c r="AN70" s="95" t="s">
        <v>75</v>
      </c>
      <c r="AO70" s="94"/>
      <c r="AP70" s="95"/>
      <c r="AQ70" s="95"/>
      <c r="AR70" s="94">
        <f t="shared" ref="AR70:AR133" si="28">SUM(AK70:AQ70)</f>
        <v>0</v>
      </c>
      <c r="AS70" s="97">
        <f t="shared" si="16"/>
        <v>20.48</v>
      </c>
      <c r="AT70" s="2">
        <f t="shared" ref="AT70:AT133" si="29">IF(X70&gt;(1000-AF70-AI70),999999,X70+AF70+AI70)</f>
        <v>20.48</v>
      </c>
      <c r="AU70" s="2">
        <f t="shared" ref="AU70:AU133" si="30">AJ70-AR70</f>
        <v>20.48</v>
      </c>
      <c r="AV70" s="2">
        <f t="shared" ref="AV70:AV133" si="31">AS70-AU70</f>
        <v>0</v>
      </c>
    </row>
    <row r="71" s="2" customFormat="1" ht="46" spans="1:48">
      <c r="A71" s="29">
        <v>69</v>
      </c>
      <c r="B71" s="27"/>
      <c r="C71" s="26" t="s">
        <v>266</v>
      </c>
      <c r="D71" s="27" t="s">
        <v>267</v>
      </c>
      <c r="E71" s="46" t="s">
        <v>268</v>
      </c>
      <c r="F71" s="45">
        <f>'[1]2021年度园区有效投入-技术改造'!$I70</f>
        <v>654.19</v>
      </c>
      <c r="G71" s="26" t="s">
        <v>86</v>
      </c>
      <c r="H71" s="27">
        <v>0.7</v>
      </c>
      <c r="I71" s="57">
        <f t="shared" si="19"/>
        <v>95.08</v>
      </c>
      <c r="J71" s="57">
        <f t="shared" si="20"/>
        <v>95.08</v>
      </c>
      <c r="K71" s="58">
        <v>654.19</v>
      </c>
      <c r="L71" s="59">
        <f t="shared" si="21"/>
        <v>1</v>
      </c>
      <c r="M71" s="57">
        <f t="shared" si="22"/>
        <v>95.74</v>
      </c>
      <c r="N71" s="56">
        <f t="shared" si="23"/>
        <v>95.74</v>
      </c>
      <c r="O71" s="26" t="s">
        <v>69</v>
      </c>
      <c r="P71" s="63" t="s">
        <v>70</v>
      </c>
      <c r="Q71" s="63" t="s">
        <v>70</v>
      </c>
      <c r="R71" s="56"/>
      <c r="S71" s="57">
        <f t="shared" si="24"/>
        <v>0.9541</v>
      </c>
      <c r="T71" s="56" t="str">
        <f t="shared" si="25"/>
        <v>是</v>
      </c>
      <c r="U71" s="69">
        <v>125</v>
      </c>
      <c r="V71" s="70">
        <v>1</v>
      </c>
      <c r="W71" s="69">
        <v>1</v>
      </c>
      <c r="X71" s="70">
        <f t="shared" si="26"/>
        <v>59.09</v>
      </c>
      <c r="Y71" s="77"/>
      <c r="Z71" s="77"/>
      <c r="AA71" s="77"/>
      <c r="AB71" s="77"/>
      <c r="AC71" s="77"/>
      <c r="AD71" s="77">
        <v>1</v>
      </c>
      <c r="AE71" s="78">
        <f t="shared" si="17"/>
        <v>0</v>
      </c>
      <c r="AF71" s="77">
        <f t="shared" si="18"/>
        <v>0</v>
      </c>
      <c r="AG71" s="77"/>
      <c r="AH71" s="77"/>
      <c r="AI71" s="77"/>
      <c r="AJ71" s="56">
        <f t="shared" si="27"/>
        <v>59.09</v>
      </c>
      <c r="AK71" s="69"/>
      <c r="AL71" s="69"/>
      <c r="AM71" s="95" t="s">
        <v>75</v>
      </c>
      <c r="AN71" s="95" t="s">
        <v>75</v>
      </c>
      <c r="AO71" s="94"/>
      <c r="AP71" s="95"/>
      <c r="AQ71" s="95"/>
      <c r="AR71" s="94">
        <f t="shared" si="28"/>
        <v>0</v>
      </c>
      <c r="AS71" s="97">
        <f t="shared" si="16"/>
        <v>59.09</v>
      </c>
      <c r="AT71" s="2">
        <f t="shared" si="29"/>
        <v>59.09</v>
      </c>
      <c r="AU71" s="2">
        <f t="shared" si="30"/>
        <v>59.09</v>
      </c>
      <c r="AV71" s="2">
        <f t="shared" si="31"/>
        <v>0</v>
      </c>
    </row>
    <row r="72" s="2" customFormat="1" ht="31" spans="1:48">
      <c r="A72" s="29">
        <v>70</v>
      </c>
      <c r="B72" s="27"/>
      <c r="C72" s="26" t="s">
        <v>269</v>
      </c>
      <c r="D72" s="27" t="s">
        <v>270</v>
      </c>
      <c r="E72" s="46" t="s">
        <v>271</v>
      </c>
      <c r="F72" s="45">
        <f>'[1]2021年度园区有效投入-技术改造'!$I71</f>
        <v>2494.69</v>
      </c>
      <c r="G72" s="26" t="s">
        <v>86</v>
      </c>
      <c r="H72" s="27">
        <v>0.7</v>
      </c>
      <c r="I72" s="57">
        <f t="shared" si="19"/>
        <v>95.4</v>
      </c>
      <c r="J72" s="57">
        <f t="shared" si="20"/>
        <v>95.4</v>
      </c>
      <c r="K72" s="58">
        <v>27457.39</v>
      </c>
      <c r="L72" s="59">
        <f t="shared" si="21"/>
        <v>0.0908567784483522</v>
      </c>
      <c r="M72" s="57">
        <f t="shared" si="22"/>
        <v>95.07</v>
      </c>
      <c r="N72" s="56">
        <f t="shared" si="23"/>
        <v>95.07</v>
      </c>
      <c r="O72" s="26" t="s">
        <v>69</v>
      </c>
      <c r="P72" s="63" t="s">
        <v>70</v>
      </c>
      <c r="Q72" s="63" t="s">
        <v>70</v>
      </c>
      <c r="R72" s="56"/>
      <c r="S72" s="57">
        <f t="shared" si="24"/>
        <v>0.9524</v>
      </c>
      <c r="T72" s="56" t="str">
        <f t="shared" si="25"/>
        <v>是</v>
      </c>
      <c r="U72" s="69">
        <v>2275</v>
      </c>
      <c r="V72" s="70">
        <v>1</v>
      </c>
      <c r="W72" s="69">
        <v>1</v>
      </c>
      <c r="X72" s="70">
        <f t="shared" si="26"/>
        <v>225</v>
      </c>
      <c r="Y72" s="77"/>
      <c r="Z72" s="77"/>
      <c r="AA72" s="77"/>
      <c r="AB72" s="77"/>
      <c r="AC72" s="77"/>
      <c r="AD72" s="77">
        <v>1</v>
      </c>
      <c r="AE72" s="78">
        <f t="shared" si="17"/>
        <v>0</v>
      </c>
      <c r="AF72" s="77">
        <f t="shared" si="18"/>
        <v>0</v>
      </c>
      <c r="AG72" s="77"/>
      <c r="AH72" s="77"/>
      <c r="AI72" s="77"/>
      <c r="AJ72" s="56">
        <f t="shared" si="27"/>
        <v>225</v>
      </c>
      <c r="AK72" s="69"/>
      <c r="AL72" s="69"/>
      <c r="AM72" s="95" t="s">
        <v>75</v>
      </c>
      <c r="AN72" s="95" t="s">
        <v>75</v>
      </c>
      <c r="AO72" s="94"/>
      <c r="AP72" s="95"/>
      <c r="AQ72" s="95"/>
      <c r="AR72" s="94">
        <f t="shared" si="28"/>
        <v>0</v>
      </c>
      <c r="AS72" s="97">
        <f t="shared" si="16"/>
        <v>225</v>
      </c>
      <c r="AT72" s="2">
        <f t="shared" si="29"/>
        <v>225</v>
      </c>
      <c r="AU72" s="2">
        <f t="shared" si="30"/>
        <v>225</v>
      </c>
      <c r="AV72" s="2">
        <f t="shared" si="31"/>
        <v>0</v>
      </c>
    </row>
    <row r="73" s="2" customFormat="1" ht="61" spans="1:48">
      <c r="A73" s="29">
        <v>71</v>
      </c>
      <c r="B73" s="27"/>
      <c r="C73" s="26" t="s">
        <v>272</v>
      </c>
      <c r="D73" s="27" t="s">
        <v>273</v>
      </c>
      <c r="E73" s="46" t="s">
        <v>274</v>
      </c>
      <c r="F73" s="45">
        <f>'[1]2021年度园区有效投入-技术改造'!$I72</f>
        <v>654.79</v>
      </c>
      <c r="G73" s="26" t="s">
        <v>86</v>
      </c>
      <c r="H73" s="27">
        <v>0.7</v>
      </c>
      <c r="I73" s="57">
        <f t="shared" si="19"/>
        <v>95.08</v>
      </c>
      <c r="J73" s="57">
        <f t="shared" si="20"/>
        <v>95.08</v>
      </c>
      <c r="K73" s="58">
        <v>3891.5</v>
      </c>
      <c r="L73" s="59">
        <f t="shared" si="21"/>
        <v>0.168261595785687</v>
      </c>
      <c r="M73" s="57">
        <f t="shared" si="22"/>
        <v>95.12</v>
      </c>
      <c r="N73" s="56">
        <f t="shared" si="23"/>
        <v>95.12</v>
      </c>
      <c r="O73" s="26" t="s">
        <v>63</v>
      </c>
      <c r="P73" s="63">
        <v>2.8</v>
      </c>
      <c r="Q73" s="63" t="s">
        <v>64</v>
      </c>
      <c r="R73" s="56"/>
      <c r="S73" s="57">
        <f t="shared" si="24"/>
        <v>0.951</v>
      </c>
      <c r="T73" s="56" t="str">
        <f t="shared" si="25"/>
        <v>是</v>
      </c>
      <c r="U73" s="69">
        <v>422</v>
      </c>
      <c r="V73" s="70">
        <v>1</v>
      </c>
      <c r="W73" s="69">
        <v>1</v>
      </c>
      <c r="X73" s="70">
        <f t="shared" si="26"/>
        <v>58.98</v>
      </c>
      <c r="Y73" s="77"/>
      <c r="Z73" s="77"/>
      <c r="AA73" s="77"/>
      <c r="AB73" s="77"/>
      <c r="AC73" s="77"/>
      <c r="AD73" s="77">
        <v>1</v>
      </c>
      <c r="AE73" s="78">
        <f t="shared" si="17"/>
        <v>0</v>
      </c>
      <c r="AF73" s="77">
        <f t="shared" si="18"/>
        <v>0</v>
      </c>
      <c r="AG73" s="77"/>
      <c r="AH73" s="77"/>
      <c r="AI73" s="77"/>
      <c r="AJ73" s="56">
        <f t="shared" si="27"/>
        <v>58.98</v>
      </c>
      <c r="AK73" s="69"/>
      <c r="AL73" s="69"/>
      <c r="AM73" s="95" t="s">
        <v>75</v>
      </c>
      <c r="AN73" s="95" t="s">
        <v>75</v>
      </c>
      <c r="AO73" s="94"/>
      <c r="AP73" s="95"/>
      <c r="AQ73" s="95"/>
      <c r="AR73" s="94">
        <f t="shared" si="28"/>
        <v>0</v>
      </c>
      <c r="AS73" s="97">
        <f t="shared" si="16"/>
        <v>58.98</v>
      </c>
      <c r="AT73" s="2">
        <f t="shared" si="29"/>
        <v>58.98</v>
      </c>
      <c r="AU73" s="2">
        <f t="shared" si="30"/>
        <v>58.98</v>
      </c>
      <c r="AV73" s="2">
        <f t="shared" si="31"/>
        <v>0</v>
      </c>
    </row>
    <row r="74" s="2" customFormat="1" ht="46" spans="1:48">
      <c r="A74" s="29">
        <v>72</v>
      </c>
      <c r="B74" s="27"/>
      <c r="C74" s="26" t="s">
        <v>275</v>
      </c>
      <c r="D74" s="27" t="s">
        <v>276</v>
      </c>
      <c r="E74" s="46" t="s">
        <v>277</v>
      </c>
      <c r="F74" s="45">
        <f>'[1]2021年度园区有效投入-技术改造'!$I73</f>
        <v>922.96</v>
      </c>
      <c r="G74" s="26" t="s">
        <v>86</v>
      </c>
      <c r="H74" s="27">
        <v>0.7</v>
      </c>
      <c r="I74" s="57">
        <f t="shared" si="19"/>
        <v>95.12</v>
      </c>
      <c r="J74" s="57">
        <f t="shared" si="20"/>
        <v>95.12</v>
      </c>
      <c r="K74" s="58">
        <v>633.11</v>
      </c>
      <c r="L74" s="59">
        <f t="shared" si="21"/>
        <v>1.45781933629227</v>
      </c>
      <c r="M74" s="57">
        <f t="shared" si="22"/>
        <v>96.08</v>
      </c>
      <c r="N74" s="56">
        <f t="shared" si="23"/>
        <v>96.08</v>
      </c>
      <c r="O74" s="26" t="s">
        <v>63</v>
      </c>
      <c r="P74" s="63">
        <v>11.5</v>
      </c>
      <c r="Q74" s="63" t="s">
        <v>64</v>
      </c>
      <c r="R74" s="56">
        <v>6</v>
      </c>
      <c r="S74" s="57">
        <v>1</v>
      </c>
      <c r="T74" s="56" t="str">
        <f t="shared" si="25"/>
        <v>是</v>
      </c>
      <c r="U74" s="69">
        <v>5056</v>
      </c>
      <c r="V74" s="70">
        <v>1</v>
      </c>
      <c r="W74" s="69">
        <v>1</v>
      </c>
      <c r="X74" s="70">
        <f t="shared" si="26"/>
        <v>86.76</v>
      </c>
      <c r="Y74" s="77"/>
      <c r="Z74" s="77"/>
      <c r="AA74" s="77"/>
      <c r="AB74" s="77"/>
      <c r="AC74" s="77"/>
      <c r="AD74" s="77">
        <v>1</v>
      </c>
      <c r="AE74" s="78">
        <f t="shared" ref="AE74:AE105" si="32">Y74*0.05*AC74</f>
        <v>0</v>
      </c>
      <c r="AF74" s="77">
        <f t="shared" ref="AF74:AF105" si="33">ROUND(AD74*AE74,2)</f>
        <v>0</v>
      </c>
      <c r="AG74" s="77"/>
      <c r="AH74" s="77"/>
      <c r="AI74" s="77"/>
      <c r="AJ74" s="56">
        <f t="shared" si="27"/>
        <v>86.76</v>
      </c>
      <c r="AK74" s="69"/>
      <c r="AL74" s="69"/>
      <c r="AM74" s="95" t="s">
        <v>75</v>
      </c>
      <c r="AN74" s="95" t="s">
        <v>75</v>
      </c>
      <c r="AO74" s="94"/>
      <c r="AP74" s="95"/>
      <c r="AQ74" s="95"/>
      <c r="AR74" s="94">
        <f t="shared" si="28"/>
        <v>0</v>
      </c>
      <c r="AS74" s="97">
        <f t="shared" si="16"/>
        <v>86.76</v>
      </c>
      <c r="AT74" s="2">
        <f t="shared" si="29"/>
        <v>86.76</v>
      </c>
      <c r="AU74" s="2">
        <f t="shared" si="30"/>
        <v>86.76</v>
      </c>
      <c r="AV74" s="2">
        <f t="shared" si="31"/>
        <v>0</v>
      </c>
    </row>
    <row r="75" s="2" customFormat="1" ht="46" spans="1:48">
      <c r="A75" s="29">
        <v>73</v>
      </c>
      <c r="B75" s="27"/>
      <c r="C75" s="26" t="s">
        <v>278</v>
      </c>
      <c r="D75" s="27" t="s">
        <v>279</v>
      </c>
      <c r="E75" s="46" t="s">
        <v>280</v>
      </c>
      <c r="F75" s="45">
        <f>'[1]2021年度园区有效投入-技术改造'!$I74</f>
        <v>4260.35</v>
      </c>
      <c r="G75" s="26" t="s">
        <v>62</v>
      </c>
      <c r="H75" s="27">
        <v>0.8</v>
      </c>
      <c r="I75" s="57">
        <f t="shared" si="19"/>
        <v>95.7</v>
      </c>
      <c r="J75" s="57">
        <f t="shared" si="20"/>
        <v>95.7</v>
      </c>
      <c r="K75" s="58">
        <v>174670.62</v>
      </c>
      <c r="L75" s="59">
        <f t="shared" si="21"/>
        <v>0.0243907647433781</v>
      </c>
      <c r="M75" s="57">
        <f t="shared" si="22"/>
        <v>95.02</v>
      </c>
      <c r="N75" s="56">
        <f t="shared" si="23"/>
        <v>95.02</v>
      </c>
      <c r="O75" s="26" t="s">
        <v>69</v>
      </c>
      <c r="P75" s="63" t="s">
        <v>70</v>
      </c>
      <c r="Q75" s="63" t="s">
        <v>70</v>
      </c>
      <c r="R75" s="56"/>
      <c r="S75" s="57">
        <f t="shared" si="24"/>
        <v>0.9536</v>
      </c>
      <c r="T75" s="56" t="str">
        <f t="shared" si="25"/>
        <v>是</v>
      </c>
      <c r="U75" s="69">
        <v>6146</v>
      </c>
      <c r="V75" s="70">
        <v>1</v>
      </c>
      <c r="W75" s="69">
        <v>1</v>
      </c>
      <c r="X75" s="70">
        <f t="shared" si="26"/>
        <v>393.18</v>
      </c>
      <c r="Y75" s="77" t="e">
        <f>VLOOKUP(C75,#REF!,9,FALSE)</f>
        <v>#REF!</v>
      </c>
      <c r="Z75" s="77" t="e">
        <f>VLOOKUP($C75,#REF!,3,FALSE)</f>
        <v>#REF!</v>
      </c>
      <c r="AA75" s="78" t="e">
        <f>VLOOKUP($C75,#REF!,4,FALSE)*0.8</f>
        <v>#REF!</v>
      </c>
      <c r="AB75" s="78" t="e">
        <f>VLOOKUP($C75,#REF!,5,FALSE)</f>
        <v>#REF!</v>
      </c>
      <c r="AC75" s="86" t="e">
        <f>VLOOKUP($C75,#REF!,6,FALSE)</f>
        <v>#REF!</v>
      </c>
      <c r="AD75" s="77">
        <v>1</v>
      </c>
      <c r="AE75" s="78" t="e">
        <f t="shared" si="32"/>
        <v>#REF!</v>
      </c>
      <c r="AF75" s="77" t="e">
        <f t="shared" si="33"/>
        <v>#REF!</v>
      </c>
      <c r="AG75" s="77"/>
      <c r="AH75" s="77"/>
      <c r="AI75" s="77"/>
      <c r="AJ75" s="56" t="e">
        <f t="shared" si="27"/>
        <v>#REF!</v>
      </c>
      <c r="AK75" s="69"/>
      <c r="AL75" s="69"/>
      <c r="AM75" s="95" t="s">
        <v>75</v>
      </c>
      <c r="AN75" s="95" t="s">
        <v>75</v>
      </c>
      <c r="AO75" s="94"/>
      <c r="AP75" s="95"/>
      <c r="AQ75" s="95"/>
      <c r="AR75" s="94">
        <f t="shared" si="28"/>
        <v>0</v>
      </c>
      <c r="AS75" s="97" t="e">
        <f t="shared" si="16"/>
        <v>#REF!</v>
      </c>
      <c r="AT75" s="2" t="e">
        <f t="shared" si="29"/>
        <v>#REF!</v>
      </c>
      <c r="AU75" s="2" t="e">
        <f t="shared" si="30"/>
        <v>#REF!</v>
      </c>
      <c r="AV75" s="2" t="e">
        <f t="shared" si="31"/>
        <v>#REF!</v>
      </c>
    </row>
    <row r="76" s="2" customFormat="1" ht="61" spans="1:48">
      <c r="A76" s="29">
        <v>74</v>
      </c>
      <c r="B76" s="27"/>
      <c r="C76" s="26" t="s">
        <v>281</v>
      </c>
      <c r="D76" s="27" t="s">
        <v>282</v>
      </c>
      <c r="E76" s="46" t="s">
        <v>283</v>
      </c>
      <c r="F76" s="45">
        <f>'[1]2021年度园区有效投入-技术改造'!$I75</f>
        <v>2403.47</v>
      </c>
      <c r="G76" s="26" t="s">
        <v>68</v>
      </c>
      <c r="H76" s="27">
        <v>1</v>
      </c>
      <c r="I76" s="57">
        <f t="shared" si="19"/>
        <v>95.38</v>
      </c>
      <c r="J76" s="57">
        <f t="shared" si="20"/>
        <v>95.38</v>
      </c>
      <c r="K76" s="58">
        <v>1317750.69</v>
      </c>
      <c r="L76" s="59">
        <f t="shared" si="21"/>
        <v>0.00182391860481591</v>
      </c>
      <c r="M76" s="57">
        <f t="shared" si="22"/>
        <v>95</v>
      </c>
      <c r="N76" s="56">
        <f t="shared" si="23"/>
        <v>95</v>
      </c>
      <c r="O76" s="26" t="s">
        <v>69</v>
      </c>
      <c r="P76" s="63" t="s">
        <v>70</v>
      </c>
      <c r="Q76" s="63" t="s">
        <v>70</v>
      </c>
      <c r="R76" s="56"/>
      <c r="S76" s="57">
        <f t="shared" si="24"/>
        <v>0.9519</v>
      </c>
      <c r="T76" s="56" t="str">
        <f t="shared" si="25"/>
        <v>是</v>
      </c>
      <c r="U76" s="69">
        <v>5819</v>
      </c>
      <c r="V76" s="70">
        <v>1</v>
      </c>
      <c r="W76" s="69">
        <v>1</v>
      </c>
      <c r="X76" s="70">
        <f t="shared" si="26"/>
        <v>231.1</v>
      </c>
      <c r="Y76" s="77" t="e">
        <f>VLOOKUP(C76,#REF!,9,FALSE)</f>
        <v>#REF!</v>
      </c>
      <c r="Z76" s="77" t="e">
        <f>VLOOKUP($C76,#REF!,3,FALSE)</f>
        <v>#REF!</v>
      </c>
      <c r="AA76" s="78" t="e">
        <f>VLOOKUP($C76,#REF!,4,FALSE)*0.8</f>
        <v>#REF!</v>
      </c>
      <c r="AB76" s="78" t="e">
        <f>VLOOKUP($C76,#REF!,5,FALSE)</f>
        <v>#REF!</v>
      </c>
      <c r="AC76" s="86" t="e">
        <f>VLOOKUP($C76,#REF!,6,FALSE)</f>
        <v>#REF!</v>
      </c>
      <c r="AD76" s="77">
        <v>1</v>
      </c>
      <c r="AE76" s="78" t="e">
        <f t="shared" si="32"/>
        <v>#REF!</v>
      </c>
      <c r="AF76" s="77" t="e">
        <f t="shared" si="33"/>
        <v>#REF!</v>
      </c>
      <c r="AG76" s="77"/>
      <c r="AH76" s="77"/>
      <c r="AI76" s="77"/>
      <c r="AJ76" s="56" t="e">
        <f t="shared" si="27"/>
        <v>#REF!</v>
      </c>
      <c r="AK76" s="69"/>
      <c r="AL76" s="69"/>
      <c r="AM76" s="95">
        <v>246.4</v>
      </c>
      <c r="AN76" s="95" t="s">
        <v>75</v>
      </c>
      <c r="AO76" s="94"/>
      <c r="AP76" s="95"/>
      <c r="AQ76" s="95"/>
      <c r="AR76" s="94">
        <f t="shared" si="28"/>
        <v>246.4</v>
      </c>
      <c r="AS76" s="97" t="e">
        <f t="shared" si="16"/>
        <v>#REF!</v>
      </c>
      <c r="AT76" s="2" t="e">
        <f t="shared" si="29"/>
        <v>#REF!</v>
      </c>
      <c r="AU76" s="2" t="e">
        <f t="shared" si="30"/>
        <v>#REF!</v>
      </c>
      <c r="AV76" s="2" t="e">
        <f t="shared" si="31"/>
        <v>#REF!</v>
      </c>
    </row>
    <row r="77" s="2" customFormat="1" ht="61" spans="1:48">
      <c r="A77" s="29">
        <v>75</v>
      </c>
      <c r="B77" s="27"/>
      <c r="C77" s="26" t="s">
        <v>284</v>
      </c>
      <c r="D77" s="27" t="s">
        <v>285</v>
      </c>
      <c r="E77" s="46" t="s">
        <v>286</v>
      </c>
      <c r="F77" s="45">
        <f>'[1]2021年度园区有效投入-技术改造'!$I76</f>
        <v>1446.75</v>
      </c>
      <c r="G77" s="26" t="s">
        <v>62</v>
      </c>
      <c r="H77" s="27">
        <v>0.8</v>
      </c>
      <c r="I77" s="57">
        <f t="shared" si="19"/>
        <v>95.22</v>
      </c>
      <c r="J77" s="57">
        <f t="shared" si="20"/>
        <v>95.22</v>
      </c>
      <c r="K77" s="58">
        <v>68357.45</v>
      </c>
      <c r="L77" s="59">
        <f t="shared" si="21"/>
        <v>0.0211644817060906</v>
      </c>
      <c r="M77" s="57">
        <f t="shared" si="22"/>
        <v>95.01</v>
      </c>
      <c r="N77" s="56">
        <f t="shared" si="23"/>
        <v>95.01</v>
      </c>
      <c r="O77" s="26" t="s">
        <v>69</v>
      </c>
      <c r="P77" s="63" t="s">
        <v>70</v>
      </c>
      <c r="Q77" s="63" t="s">
        <v>70</v>
      </c>
      <c r="R77" s="56"/>
      <c r="S77" s="57">
        <f t="shared" si="24"/>
        <v>0.9512</v>
      </c>
      <c r="T77" s="56" t="str">
        <f t="shared" si="25"/>
        <v>是</v>
      </c>
      <c r="U77" s="69">
        <v>1000</v>
      </c>
      <c r="V77" s="70">
        <v>1</v>
      </c>
      <c r="W77" s="69">
        <v>1</v>
      </c>
      <c r="X77" s="70">
        <f t="shared" si="26"/>
        <v>133.24</v>
      </c>
      <c r="Y77" s="77"/>
      <c r="Z77" s="77"/>
      <c r="AA77" s="77"/>
      <c r="AB77" s="77"/>
      <c r="AC77" s="77"/>
      <c r="AD77" s="77">
        <v>1</v>
      </c>
      <c r="AE77" s="78">
        <f t="shared" si="32"/>
        <v>0</v>
      </c>
      <c r="AF77" s="77">
        <f t="shared" si="33"/>
        <v>0</v>
      </c>
      <c r="AG77" s="77"/>
      <c r="AH77" s="77"/>
      <c r="AI77" s="77"/>
      <c r="AJ77" s="56">
        <f t="shared" si="27"/>
        <v>133.24</v>
      </c>
      <c r="AK77" s="69"/>
      <c r="AL77" s="69"/>
      <c r="AM77" s="95" t="s">
        <v>75</v>
      </c>
      <c r="AN77" s="95" t="s">
        <v>75</v>
      </c>
      <c r="AO77" s="94"/>
      <c r="AP77" s="95"/>
      <c r="AQ77" s="95"/>
      <c r="AR77" s="94">
        <f t="shared" si="28"/>
        <v>0</v>
      </c>
      <c r="AS77" s="97">
        <f t="shared" si="16"/>
        <v>133.24</v>
      </c>
      <c r="AT77" s="2">
        <f t="shared" si="29"/>
        <v>133.24</v>
      </c>
      <c r="AU77" s="2">
        <f t="shared" si="30"/>
        <v>133.24</v>
      </c>
      <c r="AV77" s="2">
        <f t="shared" si="31"/>
        <v>0</v>
      </c>
    </row>
    <row r="78" s="2" customFormat="1" ht="46" spans="1:48">
      <c r="A78" s="29">
        <v>76</v>
      </c>
      <c r="B78" s="27"/>
      <c r="C78" s="30" t="s">
        <v>287</v>
      </c>
      <c r="D78" s="27" t="s">
        <v>288</v>
      </c>
      <c r="E78" s="46" t="s">
        <v>289</v>
      </c>
      <c r="F78" s="45">
        <f>'[1]2021年度园区有效投入-技术改造'!$I77</f>
        <v>800.53</v>
      </c>
      <c r="G78" s="26" t="s">
        <v>62</v>
      </c>
      <c r="H78" s="27">
        <v>0.8</v>
      </c>
      <c r="I78" s="57">
        <f t="shared" si="19"/>
        <v>95.1</v>
      </c>
      <c r="J78" s="57">
        <f t="shared" si="20"/>
        <v>95.1</v>
      </c>
      <c r="K78" s="58">
        <v>294.69</v>
      </c>
      <c r="L78" s="59">
        <f t="shared" si="21"/>
        <v>2.71651566052462</v>
      </c>
      <c r="M78" s="57">
        <f t="shared" si="22"/>
        <v>97.02</v>
      </c>
      <c r="N78" s="56">
        <f t="shared" si="23"/>
        <v>97.02</v>
      </c>
      <c r="O78" s="26" t="s">
        <v>69</v>
      </c>
      <c r="P78" s="63" t="s">
        <v>70</v>
      </c>
      <c r="Q78" s="63" t="s">
        <v>70</v>
      </c>
      <c r="R78" s="56"/>
      <c r="S78" s="57">
        <f t="shared" si="24"/>
        <v>0.9606</v>
      </c>
      <c r="T78" s="56" t="str">
        <f t="shared" si="25"/>
        <v>是</v>
      </c>
      <c r="U78" s="69">
        <v>800</v>
      </c>
      <c r="V78" s="70">
        <v>1</v>
      </c>
      <c r="W78" s="69">
        <v>1</v>
      </c>
      <c r="X78" s="70">
        <f t="shared" si="26"/>
        <v>74.33</v>
      </c>
      <c r="Y78" s="77"/>
      <c r="Z78" s="77"/>
      <c r="AA78" s="77"/>
      <c r="AB78" s="77"/>
      <c r="AC78" s="77"/>
      <c r="AD78" s="77">
        <v>1</v>
      </c>
      <c r="AE78" s="78">
        <f t="shared" si="32"/>
        <v>0</v>
      </c>
      <c r="AF78" s="77">
        <f t="shared" si="33"/>
        <v>0</v>
      </c>
      <c r="AG78" s="77"/>
      <c r="AH78" s="77"/>
      <c r="AI78" s="77"/>
      <c r="AJ78" s="56">
        <f t="shared" si="27"/>
        <v>74.33</v>
      </c>
      <c r="AK78" s="69"/>
      <c r="AL78" s="69"/>
      <c r="AM78" s="95" t="s">
        <v>75</v>
      </c>
      <c r="AN78" s="95" t="s">
        <v>75</v>
      </c>
      <c r="AO78" s="94"/>
      <c r="AP78" s="95"/>
      <c r="AQ78" s="95"/>
      <c r="AR78" s="94">
        <f t="shared" si="28"/>
        <v>0</v>
      </c>
      <c r="AS78" s="97">
        <f t="shared" si="16"/>
        <v>74.33</v>
      </c>
      <c r="AT78" s="2">
        <f t="shared" si="29"/>
        <v>74.33</v>
      </c>
      <c r="AU78" s="2">
        <f t="shared" si="30"/>
        <v>74.33</v>
      </c>
      <c r="AV78" s="2">
        <f t="shared" si="31"/>
        <v>0</v>
      </c>
    </row>
    <row r="79" s="2" customFormat="1" ht="46" spans="1:48">
      <c r="A79" s="29">
        <v>77</v>
      </c>
      <c r="B79" s="27"/>
      <c r="C79" s="26" t="s">
        <v>290</v>
      </c>
      <c r="D79" s="27" t="s">
        <v>291</v>
      </c>
      <c r="E79" s="46" t="s">
        <v>292</v>
      </c>
      <c r="F79" s="45">
        <f>'[1]2021年度园区有效投入-技术改造'!$I78</f>
        <v>1968.16</v>
      </c>
      <c r="G79" s="26" t="s">
        <v>86</v>
      </c>
      <c r="H79" s="27">
        <v>0.7</v>
      </c>
      <c r="I79" s="57">
        <f t="shared" si="19"/>
        <v>95.31</v>
      </c>
      <c r="J79" s="57">
        <f t="shared" si="20"/>
        <v>95.31</v>
      </c>
      <c r="K79" s="58">
        <v>2680.75</v>
      </c>
      <c r="L79" s="59">
        <f t="shared" si="21"/>
        <v>0.734182598153502</v>
      </c>
      <c r="M79" s="57">
        <f t="shared" si="22"/>
        <v>95.54</v>
      </c>
      <c r="N79" s="56">
        <f t="shared" si="23"/>
        <v>95.54</v>
      </c>
      <c r="O79" s="26" t="s">
        <v>69</v>
      </c>
      <c r="P79" s="63" t="s">
        <v>70</v>
      </c>
      <c r="Q79" s="63" t="s">
        <v>70</v>
      </c>
      <c r="R79" s="56"/>
      <c r="S79" s="57">
        <f t="shared" si="24"/>
        <v>0.9543</v>
      </c>
      <c r="T79" s="56" t="str">
        <f t="shared" si="25"/>
        <v>是</v>
      </c>
      <c r="U79" s="69">
        <v>1500</v>
      </c>
      <c r="V79" s="70">
        <v>1</v>
      </c>
      <c r="W79" s="69">
        <v>1</v>
      </c>
      <c r="X79" s="70">
        <f t="shared" si="26"/>
        <v>177.81</v>
      </c>
      <c r="Y79" s="77"/>
      <c r="Z79" s="77"/>
      <c r="AA79" s="77"/>
      <c r="AB79" s="77"/>
      <c r="AC79" s="77"/>
      <c r="AD79" s="77">
        <v>1</v>
      </c>
      <c r="AE79" s="78">
        <f t="shared" si="32"/>
        <v>0</v>
      </c>
      <c r="AF79" s="77">
        <f t="shared" si="33"/>
        <v>0</v>
      </c>
      <c r="AG79" s="77"/>
      <c r="AH79" s="77"/>
      <c r="AI79" s="77"/>
      <c r="AJ79" s="56">
        <f t="shared" si="27"/>
        <v>177.81</v>
      </c>
      <c r="AK79" s="69"/>
      <c r="AL79" s="69"/>
      <c r="AM79" s="95" t="s">
        <v>75</v>
      </c>
      <c r="AN79" s="95" t="s">
        <v>75</v>
      </c>
      <c r="AO79" s="94"/>
      <c r="AP79" s="95"/>
      <c r="AQ79" s="95"/>
      <c r="AR79" s="94">
        <f t="shared" si="28"/>
        <v>0</v>
      </c>
      <c r="AS79" s="97">
        <f t="shared" si="16"/>
        <v>177.81</v>
      </c>
      <c r="AT79" s="2">
        <f t="shared" si="29"/>
        <v>177.81</v>
      </c>
      <c r="AU79" s="2">
        <f t="shared" si="30"/>
        <v>177.81</v>
      </c>
      <c r="AV79" s="2">
        <f t="shared" si="31"/>
        <v>0</v>
      </c>
    </row>
    <row r="80" s="2" customFormat="1" ht="46" spans="1:48">
      <c r="A80" s="29">
        <v>78</v>
      </c>
      <c r="B80" s="27"/>
      <c r="C80" s="26" t="s">
        <v>293</v>
      </c>
      <c r="D80" s="27" t="s">
        <v>294</v>
      </c>
      <c r="E80" s="46" t="s">
        <v>295</v>
      </c>
      <c r="F80" s="45">
        <f>'[1]2021年度园区有效投入-技术改造'!$I79</f>
        <v>586.46</v>
      </c>
      <c r="G80" s="26" t="s">
        <v>86</v>
      </c>
      <c r="H80" s="27">
        <v>0.7</v>
      </c>
      <c r="I80" s="57">
        <f t="shared" si="19"/>
        <v>95.07</v>
      </c>
      <c r="J80" s="57">
        <f t="shared" si="20"/>
        <v>95.07</v>
      </c>
      <c r="K80" s="58">
        <v>287.69</v>
      </c>
      <c r="L80" s="59">
        <f t="shared" si="21"/>
        <v>2.0385136779172</v>
      </c>
      <c r="M80" s="57">
        <f t="shared" si="22"/>
        <v>96.51</v>
      </c>
      <c r="N80" s="56">
        <f t="shared" si="23"/>
        <v>96.51</v>
      </c>
      <c r="O80" s="26" t="s">
        <v>69</v>
      </c>
      <c r="P80" s="63" t="s">
        <v>70</v>
      </c>
      <c r="Q80" s="63" t="s">
        <v>70</v>
      </c>
      <c r="R80" s="56"/>
      <c r="S80" s="57">
        <f t="shared" si="24"/>
        <v>0.9579</v>
      </c>
      <c r="T80" s="56" t="str">
        <f t="shared" si="25"/>
        <v>是</v>
      </c>
      <c r="U80" s="69" t="s">
        <v>79</v>
      </c>
      <c r="V80" s="70">
        <v>0.8</v>
      </c>
      <c r="W80" s="69">
        <v>1</v>
      </c>
      <c r="X80" s="70">
        <f t="shared" si="26"/>
        <v>42.52</v>
      </c>
      <c r="Y80" s="77" t="e">
        <f>VLOOKUP(C80,#REF!,9,FALSE)</f>
        <v>#REF!</v>
      </c>
      <c r="Z80" s="77" t="e">
        <f>VLOOKUP($C80,#REF!,3,FALSE)</f>
        <v>#REF!</v>
      </c>
      <c r="AA80" s="78" t="e">
        <f>VLOOKUP($C80,#REF!,4,FALSE)*0.8</f>
        <v>#REF!</v>
      </c>
      <c r="AB80" s="78" t="e">
        <f>VLOOKUP($C80,#REF!,5,FALSE)</f>
        <v>#REF!</v>
      </c>
      <c r="AC80" s="86" t="e">
        <f>VLOOKUP($C80,#REF!,6,FALSE)</f>
        <v>#REF!</v>
      </c>
      <c r="AD80" s="77">
        <v>1</v>
      </c>
      <c r="AE80" s="78" t="e">
        <f t="shared" si="32"/>
        <v>#REF!</v>
      </c>
      <c r="AF80" s="77" t="e">
        <f t="shared" si="33"/>
        <v>#REF!</v>
      </c>
      <c r="AG80" s="77"/>
      <c r="AH80" s="77"/>
      <c r="AI80" s="77"/>
      <c r="AJ80" s="56" t="e">
        <f t="shared" si="27"/>
        <v>#REF!</v>
      </c>
      <c r="AK80" s="69"/>
      <c r="AL80" s="69"/>
      <c r="AM80" s="95" t="s">
        <v>75</v>
      </c>
      <c r="AN80" s="95" t="s">
        <v>75</v>
      </c>
      <c r="AO80" s="94"/>
      <c r="AP80" s="95"/>
      <c r="AQ80" s="95"/>
      <c r="AR80" s="94">
        <f t="shared" si="28"/>
        <v>0</v>
      </c>
      <c r="AS80" s="97" t="e">
        <f t="shared" si="16"/>
        <v>#REF!</v>
      </c>
      <c r="AT80" s="2" t="e">
        <f t="shared" si="29"/>
        <v>#REF!</v>
      </c>
      <c r="AU80" s="2" t="e">
        <f t="shared" si="30"/>
        <v>#REF!</v>
      </c>
      <c r="AV80" s="2" t="e">
        <f t="shared" si="31"/>
        <v>#REF!</v>
      </c>
    </row>
    <row r="81" s="2" customFormat="1" ht="61" spans="1:48">
      <c r="A81" s="29">
        <v>79</v>
      </c>
      <c r="B81" s="27"/>
      <c r="C81" s="26" t="s">
        <v>296</v>
      </c>
      <c r="D81" s="27" t="s">
        <v>297</v>
      </c>
      <c r="E81" s="46" t="s">
        <v>298</v>
      </c>
      <c r="F81" s="45">
        <f>'[1]2021年度园区有效投入-技术改造'!$I80</f>
        <v>604.08</v>
      </c>
      <c r="G81" s="26" t="s">
        <v>62</v>
      </c>
      <c r="H81" s="27">
        <v>0.8</v>
      </c>
      <c r="I81" s="57">
        <f t="shared" si="19"/>
        <v>95.07</v>
      </c>
      <c r="J81" s="57">
        <f t="shared" si="20"/>
        <v>95.07</v>
      </c>
      <c r="K81" s="58">
        <v>7334.74</v>
      </c>
      <c r="L81" s="59">
        <f t="shared" si="21"/>
        <v>0.0823587475493337</v>
      </c>
      <c r="M81" s="57">
        <f t="shared" si="22"/>
        <v>95.06</v>
      </c>
      <c r="N81" s="56">
        <f t="shared" si="23"/>
        <v>95.06</v>
      </c>
      <c r="O81" s="26" t="s">
        <v>69</v>
      </c>
      <c r="P81" s="63" t="s">
        <v>70</v>
      </c>
      <c r="Q81" s="63" t="s">
        <v>70</v>
      </c>
      <c r="R81" s="56"/>
      <c r="S81" s="57">
        <f t="shared" si="24"/>
        <v>0.9507</v>
      </c>
      <c r="T81" s="56" t="str">
        <f t="shared" si="25"/>
        <v>是</v>
      </c>
      <c r="U81" s="69" t="s">
        <v>79</v>
      </c>
      <c r="V81" s="70">
        <v>0.8</v>
      </c>
      <c r="W81" s="69">
        <v>1</v>
      </c>
      <c r="X81" s="70">
        <f t="shared" si="26"/>
        <v>44.49</v>
      </c>
      <c r="Y81" s="77"/>
      <c r="Z81" s="77"/>
      <c r="AA81" s="77"/>
      <c r="AB81" s="77"/>
      <c r="AC81" s="77"/>
      <c r="AD81" s="77">
        <v>1</v>
      </c>
      <c r="AE81" s="78">
        <f t="shared" si="32"/>
        <v>0</v>
      </c>
      <c r="AF81" s="77">
        <f t="shared" si="33"/>
        <v>0</v>
      </c>
      <c r="AG81" s="77"/>
      <c r="AH81" s="77"/>
      <c r="AI81" s="77"/>
      <c r="AJ81" s="56">
        <f t="shared" si="27"/>
        <v>44.49</v>
      </c>
      <c r="AK81" s="69"/>
      <c r="AL81" s="69"/>
      <c r="AM81" s="95" t="s">
        <v>75</v>
      </c>
      <c r="AN81" s="95" t="s">
        <v>75</v>
      </c>
      <c r="AO81" s="94"/>
      <c r="AP81" s="95"/>
      <c r="AQ81" s="95"/>
      <c r="AR81" s="94">
        <f t="shared" si="28"/>
        <v>0</v>
      </c>
      <c r="AS81" s="97">
        <f t="shared" ref="AS81:AS144" si="34">IF(AR81&gt;=AJ81,0,X81+AF81+AI81-AR81)</f>
        <v>44.49</v>
      </c>
      <c r="AT81" s="2">
        <f t="shared" si="29"/>
        <v>44.49</v>
      </c>
      <c r="AU81" s="2">
        <f t="shared" si="30"/>
        <v>44.49</v>
      </c>
      <c r="AV81" s="2">
        <f t="shared" si="31"/>
        <v>0</v>
      </c>
    </row>
    <row r="82" s="2" customFormat="1" ht="61" spans="1:48">
      <c r="A82" s="29">
        <v>80</v>
      </c>
      <c r="B82" s="27"/>
      <c r="C82" s="26" t="s">
        <v>299</v>
      </c>
      <c r="D82" s="27" t="s">
        <v>300</v>
      </c>
      <c r="E82" s="46" t="s">
        <v>301</v>
      </c>
      <c r="F82" s="45">
        <f>'[1]2021年度园区有效投入-技术改造'!$I81</f>
        <v>1325.14</v>
      </c>
      <c r="G82" s="26" t="s">
        <v>86</v>
      </c>
      <c r="H82" s="27">
        <v>0.7</v>
      </c>
      <c r="I82" s="57">
        <f t="shared" si="19"/>
        <v>95.19</v>
      </c>
      <c r="J82" s="57">
        <f t="shared" si="20"/>
        <v>95.19</v>
      </c>
      <c r="K82" s="58">
        <v>2588.17</v>
      </c>
      <c r="L82" s="59">
        <f t="shared" si="21"/>
        <v>0.511998825424914</v>
      </c>
      <c r="M82" s="57">
        <f t="shared" si="22"/>
        <v>95.38</v>
      </c>
      <c r="N82" s="56">
        <f t="shared" si="23"/>
        <v>95.38</v>
      </c>
      <c r="O82" s="26" t="s">
        <v>69</v>
      </c>
      <c r="P82" s="63" t="s">
        <v>70</v>
      </c>
      <c r="Q82" s="63" t="s">
        <v>70</v>
      </c>
      <c r="R82" s="56"/>
      <c r="S82" s="57">
        <f t="shared" si="24"/>
        <v>0.9529</v>
      </c>
      <c r="T82" s="56" t="str">
        <f t="shared" si="25"/>
        <v>是</v>
      </c>
      <c r="U82" s="69" t="s">
        <v>79</v>
      </c>
      <c r="V82" s="70">
        <v>0.8</v>
      </c>
      <c r="W82" s="69">
        <v>1</v>
      </c>
      <c r="X82" s="70">
        <f t="shared" si="26"/>
        <v>95.66</v>
      </c>
      <c r="Y82" s="77"/>
      <c r="Z82" s="77"/>
      <c r="AA82" s="77"/>
      <c r="AB82" s="77"/>
      <c r="AC82" s="77"/>
      <c r="AD82" s="77">
        <v>1</v>
      </c>
      <c r="AE82" s="78">
        <f t="shared" si="32"/>
        <v>0</v>
      </c>
      <c r="AF82" s="77">
        <f t="shared" si="33"/>
        <v>0</v>
      </c>
      <c r="AG82" s="77"/>
      <c r="AH82" s="77"/>
      <c r="AI82" s="77"/>
      <c r="AJ82" s="56">
        <f t="shared" si="27"/>
        <v>95.66</v>
      </c>
      <c r="AK82" s="69"/>
      <c r="AL82" s="69"/>
      <c r="AM82" s="95" t="s">
        <v>75</v>
      </c>
      <c r="AN82" s="95" t="s">
        <v>75</v>
      </c>
      <c r="AO82" s="94"/>
      <c r="AP82" s="95"/>
      <c r="AQ82" s="95"/>
      <c r="AR82" s="94">
        <f t="shared" si="28"/>
        <v>0</v>
      </c>
      <c r="AS82" s="97">
        <f t="shared" si="34"/>
        <v>95.66</v>
      </c>
      <c r="AT82" s="2">
        <f t="shared" si="29"/>
        <v>95.66</v>
      </c>
      <c r="AU82" s="2">
        <f t="shared" si="30"/>
        <v>95.66</v>
      </c>
      <c r="AV82" s="2">
        <f t="shared" si="31"/>
        <v>0</v>
      </c>
    </row>
    <row r="83" s="2" customFormat="1" ht="46" spans="1:48">
      <c r="A83" s="29">
        <v>81</v>
      </c>
      <c r="B83" s="27"/>
      <c r="C83" s="26" t="s">
        <v>302</v>
      </c>
      <c r="D83" s="27" t="s">
        <v>303</v>
      </c>
      <c r="E83" s="46" t="s">
        <v>304</v>
      </c>
      <c r="F83" s="45">
        <f>'[1]2021年度园区有效投入-技术改造'!$I82</f>
        <v>6798.1</v>
      </c>
      <c r="G83" s="26" t="s">
        <v>62</v>
      </c>
      <c r="H83" s="27">
        <v>0.8</v>
      </c>
      <c r="I83" s="57">
        <f t="shared" si="19"/>
        <v>96.14</v>
      </c>
      <c r="J83" s="57">
        <f t="shared" si="20"/>
        <v>96.14</v>
      </c>
      <c r="K83" s="58">
        <v>102392.34</v>
      </c>
      <c r="L83" s="59">
        <f t="shared" si="21"/>
        <v>0.0663926617948179</v>
      </c>
      <c r="M83" s="57">
        <f t="shared" si="22"/>
        <v>95.05</v>
      </c>
      <c r="N83" s="56">
        <f t="shared" si="23"/>
        <v>95.05</v>
      </c>
      <c r="O83" s="26" t="s">
        <v>69</v>
      </c>
      <c r="P83" s="63" t="s">
        <v>70</v>
      </c>
      <c r="Q83" s="63" t="s">
        <v>70</v>
      </c>
      <c r="R83" s="56"/>
      <c r="S83" s="57">
        <f t="shared" si="24"/>
        <v>0.956</v>
      </c>
      <c r="T83" s="56" t="str">
        <f t="shared" si="25"/>
        <v>是</v>
      </c>
      <c r="U83" s="69" t="s">
        <v>79</v>
      </c>
      <c r="V83" s="70">
        <v>0.8</v>
      </c>
      <c r="W83" s="69">
        <v>1</v>
      </c>
      <c r="X83" s="70">
        <f t="shared" si="26"/>
        <v>502.95</v>
      </c>
      <c r="Y83" s="77"/>
      <c r="Z83" s="77"/>
      <c r="AA83" s="77"/>
      <c r="AB83" s="77"/>
      <c r="AC83" s="77"/>
      <c r="AD83" s="77">
        <v>1</v>
      </c>
      <c r="AE83" s="78">
        <f t="shared" si="32"/>
        <v>0</v>
      </c>
      <c r="AF83" s="77">
        <f t="shared" si="33"/>
        <v>0</v>
      </c>
      <c r="AG83" s="77"/>
      <c r="AH83" s="77"/>
      <c r="AI83" s="77"/>
      <c r="AJ83" s="56">
        <f t="shared" si="27"/>
        <v>502.95</v>
      </c>
      <c r="AK83" s="69"/>
      <c r="AL83" s="69"/>
      <c r="AM83" s="95">
        <v>183.6</v>
      </c>
      <c r="AN83" s="95" t="s">
        <v>75</v>
      </c>
      <c r="AO83" s="94"/>
      <c r="AP83" s="95"/>
      <c r="AQ83" s="95"/>
      <c r="AR83" s="94">
        <f t="shared" si="28"/>
        <v>183.6</v>
      </c>
      <c r="AS83" s="97">
        <f t="shared" si="34"/>
        <v>319.35</v>
      </c>
      <c r="AT83" s="2">
        <f t="shared" si="29"/>
        <v>502.95</v>
      </c>
      <c r="AU83" s="2">
        <f t="shared" si="30"/>
        <v>319.35</v>
      </c>
      <c r="AV83" s="2">
        <f t="shared" si="31"/>
        <v>0</v>
      </c>
    </row>
    <row r="84" s="2" customFormat="1" ht="61" spans="1:48">
      <c r="A84" s="29">
        <v>82</v>
      </c>
      <c r="B84" s="27"/>
      <c r="C84" s="26" t="s">
        <v>305</v>
      </c>
      <c r="D84" s="27" t="s">
        <v>306</v>
      </c>
      <c r="E84" s="46" t="s">
        <v>307</v>
      </c>
      <c r="F84" s="45">
        <f>'[1]2021年度园区有效投入-技术改造'!$I83</f>
        <v>204.17</v>
      </c>
      <c r="G84" s="26" t="s">
        <v>86</v>
      </c>
      <c r="H84" s="27">
        <v>0.7</v>
      </c>
      <c r="I84" s="57">
        <f t="shared" si="19"/>
        <v>95</v>
      </c>
      <c r="J84" s="57">
        <f t="shared" si="20"/>
        <v>95</v>
      </c>
      <c r="K84" s="58">
        <v>840.63</v>
      </c>
      <c r="L84" s="59">
        <f t="shared" si="21"/>
        <v>0.242877365785185</v>
      </c>
      <c r="M84" s="57">
        <f t="shared" si="22"/>
        <v>95.18</v>
      </c>
      <c r="N84" s="56">
        <f t="shared" si="23"/>
        <v>95.18</v>
      </c>
      <c r="O84" s="26" t="s">
        <v>69</v>
      </c>
      <c r="P84" s="63" t="s">
        <v>70</v>
      </c>
      <c r="Q84" s="63" t="s">
        <v>70</v>
      </c>
      <c r="R84" s="56"/>
      <c r="S84" s="57">
        <f t="shared" si="24"/>
        <v>0.9509</v>
      </c>
      <c r="T84" s="56" t="str">
        <f t="shared" si="25"/>
        <v>否</v>
      </c>
      <c r="U84" s="69" t="s">
        <v>79</v>
      </c>
      <c r="V84" s="70">
        <v>1</v>
      </c>
      <c r="W84" s="69">
        <v>1</v>
      </c>
      <c r="X84" s="70">
        <f t="shared" si="26"/>
        <v>18.39</v>
      </c>
      <c r="Y84" s="77"/>
      <c r="Z84" s="77"/>
      <c r="AA84" s="77"/>
      <c r="AB84" s="77"/>
      <c r="AC84" s="77"/>
      <c r="AD84" s="77">
        <v>1</v>
      </c>
      <c r="AE84" s="78">
        <f t="shared" si="32"/>
        <v>0</v>
      </c>
      <c r="AF84" s="77">
        <f t="shared" si="33"/>
        <v>0</v>
      </c>
      <c r="AG84" s="77"/>
      <c r="AH84" s="77"/>
      <c r="AI84" s="77"/>
      <c r="AJ84" s="56">
        <f t="shared" si="27"/>
        <v>18.39</v>
      </c>
      <c r="AK84" s="69"/>
      <c r="AL84" s="69"/>
      <c r="AM84" s="95" t="s">
        <v>75</v>
      </c>
      <c r="AN84" s="95" t="s">
        <v>75</v>
      </c>
      <c r="AO84" s="94"/>
      <c r="AP84" s="95"/>
      <c r="AQ84" s="95"/>
      <c r="AR84" s="94">
        <f t="shared" si="28"/>
        <v>0</v>
      </c>
      <c r="AS84" s="97">
        <f t="shared" si="34"/>
        <v>18.39</v>
      </c>
      <c r="AT84" s="2">
        <f t="shared" si="29"/>
        <v>18.39</v>
      </c>
      <c r="AU84" s="2">
        <f t="shared" si="30"/>
        <v>18.39</v>
      </c>
      <c r="AV84" s="2">
        <f t="shared" si="31"/>
        <v>0</v>
      </c>
    </row>
    <row r="85" s="2" customFormat="1" ht="46" spans="1:48">
      <c r="A85" s="29">
        <v>83</v>
      </c>
      <c r="B85" s="27"/>
      <c r="C85" s="26" t="s">
        <v>308</v>
      </c>
      <c r="D85" s="27" t="s">
        <v>309</v>
      </c>
      <c r="E85" s="46" t="s">
        <v>310</v>
      </c>
      <c r="F85" s="45">
        <f>'[1]2021年度园区有效投入-技术改造'!$I84</f>
        <v>609.28</v>
      </c>
      <c r="G85" s="26" t="s">
        <v>90</v>
      </c>
      <c r="H85" s="27">
        <v>0.6</v>
      </c>
      <c r="I85" s="57">
        <f t="shared" si="19"/>
        <v>95.07</v>
      </c>
      <c r="J85" s="57">
        <f t="shared" si="20"/>
        <v>95.07</v>
      </c>
      <c r="K85" s="58">
        <v>205.68</v>
      </c>
      <c r="L85" s="59">
        <f t="shared" si="21"/>
        <v>2.96227148969273</v>
      </c>
      <c r="M85" s="57">
        <f t="shared" si="22"/>
        <v>97.2</v>
      </c>
      <c r="N85" s="56">
        <f t="shared" si="23"/>
        <v>97.2</v>
      </c>
      <c r="O85" s="26" t="s">
        <v>69</v>
      </c>
      <c r="P85" s="63" t="s">
        <v>70</v>
      </c>
      <c r="Q85" s="63" t="s">
        <v>70</v>
      </c>
      <c r="R85" s="56"/>
      <c r="S85" s="57">
        <f t="shared" si="24"/>
        <v>0.9614</v>
      </c>
      <c r="T85" s="56" t="str">
        <f t="shared" si="25"/>
        <v>是</v>
      </c>
      <c r="U85" s="69">
        <v>976</v>
      </c>
      <c r="V85" s="70">
        <v>1</v>
      </c>
      <c r="W85" s="69">
        <v>1</v>
      </c>
      <c r="X85" s="70">
        <f t="shared" si="26"/>
        <v>54.17</v>
      </c>
      <c r="Y85" s="77"/>
      <c r="Z85" s="77"/>
      <c r="AA85" s="77"/>
      <c r="AB85" s="77"/>
      <c r="AC85" s="77"/>
      <c r="AD85" s="77">
        <v>1</v>
      </c>
      <c r="AE85" s="78">
        <f t="shared" si="32"/>
        <v>0</v>
      </c>
      <c r="AF85" s="77">
        <f t="shared" si="33"/>
        <v>0</v>
      </c>
      <c r="AG85" s="77"/>
      <c r="AH85" s="77"/>
      <c r="AI85" s="77"/>
      <c r="AJ85" s="56">
        <f t="shared" si="27"/>
        <v>54.17</v>
      </c>
      <c r="AK85" s="69"/>
      <c r="AL85" s="69"/>
      <c r="AM85" s="95" t="s">
        <v>75</v>
      </c>
      <c r="AN85" s="95" t="s">
        <v>75</v>
      </c>
      <c r="AO85" s="94"/>
      <c r="AP85" s="95"/>
      <c r="AQ85" s="95"/>
      <c r="AR85" s="94">
        <f t="shared" si="28"/>
        <v>0</v>
      </c>
      <c r="AS85" s="97">
        <f t="shared" si="34"/>
        <v>54.17</v>
      </c>
      <c r="AT85" s="2">
        <f t="shared" si="29"/>
        <v>54.17</v>
      </c>
      <c r="AU85" s="2">
        <f t="shared" si="30"/>
        <v>54.17</v>
      </c>
      <c r="AV85" s="2">
        <f t="shared" si="31"/>
        <v>0</v>
      </c>
    </row>
    <row r="86" s="2" customFormat="1" ht="61" spans="1:48">
      <c r="A86" s="29">
        <v>84</v>
      </c>
      <c r="B86" s="27"/>
      <c r="C86" s="26" t="s">
        <v>311</v>
      </c>
      <c r="D86" s="27" t="s">
        <v>312</v>
      </c>
      <c r="E86" s="46" t="s">
        <v>313</v>
      </c>
      <c r="F86" s="45">
        <f>'[1]2021年度园区有效投入-技术改造'!$I85</f>
        <v>949.05</v>
      </c>
      <c r="G86" s="26" t="s">
        <v>62</v>
      </c>
      <c r="H86" s="27">
        <v>0.8</v>
      </c>
      <c r="I86" s="57">
        <f t="shared" si="19"/>
        <v>95.13</v>
      </c>
      <c r="J86" s="57">
        <f t="shared" si="20"/>
        <v>95.13</v>
      </c>
      <c r="K86" s="58">
        <v>3026.26</v>
      </c>
      <c r="L86" s="59">
        <f t="shared" si="21"/>
        <v>0.313604911673154</v>
      </c>
      <c r="M86" s="57">
        <f t="shared" si="22"/>
        <v>95.23</v>
      </c>
      <c r="N86" s="56">
        <f t="shared" si="23"/>
        <v>95.23</v>
      </c>
      <c r="O86" s="26" t="s">
        <v>69</v>
      </c>
      <c r="P86" s="63" t="s">
        <v>70</v>
      </c>
      <c r="Q86" s="63" t="s">
        <v>70</v>
      </c>
      <c r="R86" s="56"/>
      <c r="S86" s="57">
        <f t="shared" si="24"/>
        <v>0.9518</v>
      </c>
      <c r="T86" s="56" t="str">
        <f t="shared" si="25"/>
        <v>是</v>
      </c>
      <c r="U86" s="69">
        <v>1287</v>
      </c>
      <c r="V86" s="70">
        <v>1</v>
      </c>
      <c r="W86" s="69">
        <v>1</v>
      </c>
      <c r="X86" s="70">
        <f t="shared" si="26"/>
        <v>87.45</v>
      </c>
      <c r="Y86" s="77"/>
      <c r="Z86" s="77"/>
      <c r="AA86" s="77"/>
      <c r="AB86" s="77"/>
      <c r="AC86" s="77"/>
      <c r="AD86" s="77">
        <v>1</v>
      </c>
      <c r="AE86" s="78">
        <f t="shared" si="32"/>
        <v>0</v>
      </c>
      <c r="AF86" s="77">
        <f t="shared" si="33"/>
        <v>0</v>
      </c>
      <c r="AG86" s="77"/>
      <c r="AH86" s="77"/>
      <c r="AI86" s="77"/>
      <c r="AJ86" s="56">
        <f t="shared" si="27"/>
        <v>87.45</v>
      </c>
      <c r="AK86" s="69"/>
      <c r="AL86" s="69"/>
      <c r="AM86" s="95" t="s">
        <v>75</v>
      </c>
      <c r="AN86" s="95" t="s">
        <v>75</v>
      </c>
      <c r="AO86" s="94"/>
      <c r="AP86" s="95"/>
      <c r="AQ86" s="95"/>
      <c r="AR86" s="94">
        <f t="shared" si="28"/>
        <v>0</v>
      </c>
      <c r="AS86" s="97">
        <f t="shared" si="34"/>
        <v>87.45</v>
      </c>
      <c r="AT86" s="2">
        <f t="shared" si="29"/>
        <v>87.45</v>
      </c>
      <c r="AU86" s="2">
        <f t="shared" si="30"/>
        <v>87.45</v>
      </c>
      <c r="AV86" s="2">
        <f t="shared" si="31"/>
        <v>0</v>
      </c>
    </row>
    <row r="87" s="2" customFormat="1" ht="46" spans="1:48">
      <c r="A87" s="29">
        <v>85</v>
      </c>
      <c r="B87" s="27"/>
      <c r="C87" s="26" t="s">
        <v>314</v>
      </c>
      <c r="D87" s="27" t="s">
        <v>315</v>
      </c>
      <c r="E87" s="46" t="s">
        <v>316</v>
      </c>
      <c r="F87" s="45">
        <f>'[1]2021年度园区有效投入-技术改造'!$I86</f>
        <v>719.35</v>
      </c>
      <c r="G87" s="26" t="s">
        <v>90</v>
      </c>
      <c r="H87" s="27">
        <v>0.6</v>
      </c>
      <c r="I87" s="57">
        <f t="shared" si="19"/>
        <v>95.09</v>
      </c>
      <c r="J87" s="57">
        <f t="shared" si="20"/>
        <v>95.09</v>
      </c>
      <c r="K87" s="58">
        <v>424.87</v>
      </c>
      <c r="L87" s="59">
        <f t="shared" si="21"/>
        <v>1.6931061265799</v>
      </c>
      <c r="M87" s="57">
        <f t="shared" si="22"/>
        <v>96.26</v>
      </c>
      <c r="N87" s="56">
        <f t="shared" si="23"/>
        <v>96.26</v>
      </c>
      <c r="O87" s="26" t="s">
        <v>69</v>
      </c>
      <c r="P87" s="63" t="s">
        <v>70</v>
      </c>
      <c r="Q87" s="63" t="s">
        <v>70</v>
      </c>
      <c r="R87" s="56"/>
      <c r="S87" s="57">
        <f t="shared" si="24"/>
        <v>0.9568</v>
      </c>
      <c r="T87" s="56" t="str">
        <f t="shared" si="25"/>
        <v>是</v>
      </c>
      <c r="U87" s="69" t="s">
        <v>79</v>
      </c>
      <c r="V87" s="70">
        <v>0.8</v>
      </c>
      <c r="W87" s="69">
        <v>1</v>
      </c>
      <c r="X87" s="70">
        <f t="shared" si="26"/>
        <v>50.96</v>
      </c>
      <c r="Y87" s="77" t="e">
        <f>VLOOKUP(C87,#REF!,9,FALSE)</f>
        <v>#REF!</v>
      </c>
      <c r="Z87" s="77" t="e">
        <f>VLOOKUP($C87,#REF!,3,FALSE)</f>
        <v>#REF!</v>
      </c>
      <c r="AA87" s="78" t="e">
        <f>VLOOKUP($C87,#REF!,4,FALSE)*0.8</f>
        <v>#REF!</v>
      </c>
      <c r="AB87" s="78" t="e">
        <f>VLOOKUP($C87,#REF!,5,FALSE)</f>
        <v>#REF!</v>
      </c>
      <c r="AC87" s="86" t="e">
        <f>VLOOKUP($C87,#REF!,6,FALSE)</f>
        <v>#REF!</v>
      </c>
      <c r="AD87" s="77">
        <v>1</v>
      </c>
      <c r="AE87" s="78" t="e">
        <f t="shared" si="32"/>
        <v>#REF!</v>
      </c>
      <c r="AF87" s="77" t="e">
        <f t="shared" si="33"/>
        <v>#REF!</v>
      </c>
      <c r="AG87" s="77"/>
      <c r="AH87" s="77"/>
      <c r="AI87" s="77"/>
      <c r="AJ87" s="56" t="e">
        <f t="shared" si="27"/>
        <v>#REF!</v>
      </c>
      <c r="AK87" s="69"/>
      <c r="AL87" s="69"/>
      <c r="AM87" s="95" t="s">
        <v>75</v>
      </c>
      <c r="AN87" s="95" t="s">
        <v>75</v>
      </c>
      <c r="AO87" s="94"/>
      <c r="AP87" s="95"/>
      <c r="AQ87" s="95"/>
      <c r="AR87" s="94">
        <f t="shared" si="28"/>
        <v>0</v>
      </c>
      <c r="AS87" s="97" t="e">
        <f t="shared" si="34"/>
        <v>#REF!</v>
      </c>
      <c r="AT87" s="2" t="e">
        <f t="shared" si="29"/>
        <v>#REF!</v>
      </c>
      <c r="AU87" s="2" t="e">
        <f t="shared" si="30"/>
        <v>#REF!</v>
      </c>
      <c r="AV87" s="2" t="e">
        <f t="shared" si="31"/>
        <v>#REF!</v>
      </c>
    </row>
    <row r="88" s="2" customFormat="1" ht="61" spans="1:48">
      <c r="A88" s="29">
        <v>86</v>
      </c>
      <c r="B88" s="27"/>
      <c r="C88" s="26" t="s">
        <v>317</v>
      </c>
      <c r="D88" s="27" t="s">
        <v>318</v>
      </c>
      <c r="E88" s="46" t="s">
        <v>319</v>
      </c>
      <c r="F88" s="45">
        <f>'[1]2021年度园区有效投入-技术改造'!$I87</f>
        <v>2871.83</v>
      </c>
      <c r="G88" s="26" t="s">
        <v>62</v>
      </c>
      <c r="H88" s="27">
        <v>0.8</v>
      </c>
      <c r="I88" s="57">
        <f t="shared" si="19"/>
        <v>95.46</v>
      </c>
      <c r="J88" s="57">
        <f t="shared" si="20"/>
        <v>95.46</v>
      </c>
      <c r="K88" s="58">
        <v>2951.11</v>
      </c>
      <c r="L88" s="59">
        <f t="shared" si="21"/>
        <v>0.973135532054041</v>
      </c>
      <c r="M88" s="57">
        <f t="shared" si="22"/>
        <v>95.72</v>
      </c>
      <c r="N88" s="56">
        <f t="shared" si="23"/>
        <v>95.72</v>
      </c>
      <c r="O88" s="26" t="s">
        <v>69</v>
      </c>
      <c r="P88" s="63" t="s">
        <v>70</v>
      </c>
      <c r="Q88" s="63" t="s">
        <v>70</v>
      </c>
      <c r="R88" s="56"/>
      <c r="S88" s="57">
        <f t="shared" si="24"/>
        <v>0.9559</v>
      </c>
      <c r="T88" s="56" t="str">
        <f t="shared" si="25"/>
        <v>是</v>
      </c>
      <c r="U88" s="69">
        <v>1922</v>
      </c>
      <c r="V88" s="70">
        <v>1</v>
      </c>
      <c r="W88" s="69">
        <v>1</v>
      </c>
      <c r="X88" s="70">
        <f t="shared" si="26"/>
        <v>265.56</v>
      </c>
      <c r="Y88" s="77" t="e">
        <f>VLOOKUP(C88,#REF!,9,FALSE)</f>
        <v>#REF!</v>
      </c>
      <c r="Z88" s="77" t="e">
        <f>VLOOKUP($C88,#REF!,3,FALSE)</f>
        <v>#REF!</v>
      </c>
      <c r="AA88" s="78" t="e">
        <f>VLOOKUP($C88,#REF!,4,FALSE)*0.8</f>
        <v>#REF!</v>
      </c>
      <c r="AB88" s="78" t="e">
        <f>VLOOKUP($C88,#REF!,5,FALSE)</f>
        <v>#REF!</v>
      </c>
      <c r="AC88" s="86" t="e">
        <f>VLOOKUP($C88,#REF!,6,FALSE)</f>
        <v>#REF!</v>
      </c>
      <c r="AD88" s="77">
        <v>1</v>
      </c>
      <c r="AE88" s="78" t="e">
        <f t="shared" si="32"/>
        <v>#REF!</v>
      </c>
      <c r="AF88" s="77" t="e">
        <f t="shared" si="33"/>
        <v>#REF!</v>
      </c>
      <c r="AG88" s="77"/>
      <c r="AH88" s="77"/>
      <c r="AI88" s="77"/>
      <c r="AJ88" s="56" t="e">
        <f t="shared" si="27"/>
        <v>#REF!</v>
      </c>
      <c r="AK88" s="69"/>
      <c r="AL88" s="69"/>
      <c r="AM88" s="95" t="s">
        <v>75</v>
      </c>
      <c r="AN88" s="95" t="s">
        <v>75</v>
      </c>
      <c r="AO88" s="94"/>
      <c r="AP88" s="95"/>
      <c r="AQ88" s="95"/>
      <c r="AR88" s="94">
        <f t="shared" si="28"/>
        <v>0</v>
      </c>
      <c r="AS88" s="97" t="e">
        <f t="shared" si="34"/>
        <v>#REF!</v>
      </c>
      <c r="AT88" s="2" t="e">
        <f t="shared" si="29"/>
        <v>#REF!</v>
      </c>
      <c r="AU88" s="2" t="e">
        <f t="shared" si="30"/>
        <v>#REF!</v>
      </c>
      <c r="AV88" s="2" t="e">
        <f t="shared" si="31"/>
        <v>#REF!</v>
      </c>
    </row>
    <row r="89" s="2" customFormat="1" ht="61" spans="1:48">
      <c r="A89" s="29">
        <v>87</v>
      </c>
      <c r="B89" s="27"/>
      <c r="C89" s="26" t="s">
        <v>320</v>
      </c>
      <c r="D89" s="27" t="s">
        <v>321</v>
      </c>
      <c r="E89" s="46" t="s">
        <v>322</v>
      </c>
      <c r="F89" s="45">
        <f>'[1]2021年度园区有效投入-技术改造'!$I88</f>
        <v>1235.3</v>
      </c>
      <c r="G89" s="26" t="s">
        <v>90</v>
      </c>
      <c r="H89" s="27">
        <v>0.6</v>
      </c>
      <c r="I89" s="57">
        <f t="shared" si="19"/>
        <v>95.18</v>
      </c>
      <c r="J89" s="57">
        <f t="shared" si="20"/>
        <v>95.18</v>
      </c>
      <c r="K89" s="58">
        <v>12641.23</v>
      </c>
      <c r="L89" s="59">
        <f t="shared" si="21"/>
        <v>0.0977199212418412</v>
      </c>
      <c r="M89" s="57">
        <f t="shared" si="22"/>
        <v>95.07</v>
      </c>
      <c r="N89" s="56">
        <f t="shared" si="23"/>
        <v>95.07</v>
      </c>
      <c r="O89" s="26" t="s">
        <v>69</v>
      </c>
      <c r="P89" s="63" t="s">
        <v>70</v>
      </c>
      <c r="Q89" s="63" t="s">
        <v>70</v>
      </c>
      <c r="R89" s="56"/>
      <c r="S89" s="57">
        <f t="shared" si="24"/>
        <v>0.9513</v>
      </c>
      <c r="T89" s="56" t="str">
        <f t="shared" si="25"/>
        <v>是</v>
      </c>
      <c r="U89" s="69">
        <v>521</v>
      </c>
      <c r="V89" s="70">
        <v>1</v>
      </c>
      <c r="W89" s="69">
        <v>1</v>
      </c>
      <c r="X89" s="70">
        <f t="shared" si="26"/>
        <v>108.83</v>
      </c>
      <c r="Y89" s="77"/>
      <c r="Z89" s="77"/>
      <c r="AA89" s="77"/>
      <c r="AB89" s="77"/>
      <c r="AC89" s="77"/>
      <c r="AD89" s="77">
        <v>1</v>
      </c>
      <c r="AE89" s="78">
        <f t="shared" si="32"/>
        <v>0</v>
      </c>
      <c r="AF89" s="77">
        <f t="shared" si="33"/>
        <v>0</v>
      </c>
      <c r="AG89" s="77"/>
      <c r="AH89" s="77"/>
      <c r="AI89" s="77"/>
      <c r="AJ89" s="56">
        <f t="shared" si="27"/>
        <v>108.83</v>
      </c>
      <c r="AK89" s="69"/>
      <c r="AL89" s="69"/>
      <c r="AM89" s="95" t="s">
        <v>75</v>
      </c>
      <c r="AN89" s="95" t="s">
        <v>75</v>
      </c>
      <c r="AO89" s="94"/>
      <c r="AP89" s="95"/>
      <c r="AQ89" s="95"/>
      <c r="AR89" s="94">
        <f t="shared" si="28"/>
        <v>0</v>
      </c>
      <c r="AS89" s="97">
        <f t="shared" si="34"/>
        <v>108.83</v>
      </c>
      <c r="AT89" s="2">
        <f t="shared" si="29"/>
        <v>108.83</v>
      </c>
      <c r="AU89" s="2">
        <f t="shared" si="30"/>
        <v>108.83</v>
      </c>
      <c r="AV89" s="2">
        <f t="shared" si="31"/>
        <v>0</v>
      </c>
    </row>
    <row r="90" s="2" customFormat="1" ht="46" spans="1:48">
      <c r="A90" s="29">
        <v>88</v>
      </c>
      <c r="B90" s="27"/>
      <c r="C90" s="26" t="s">
        <v>323</v>
      </c>
      <c r="D90" s="27" t="s">
        <v>324</v>
      </c>
      <c r="E90" s="46" t="s">
        <v>325</v>
      </c>
      <c r="F90" s="45">
        <f>'[1]2021年度园区有效投入-技术改造'!$I89</f>
        <v>269.94</v>
      </c>
      <c r="G90" s="26" t="s">
        <v>62</v>
      </c>
      <c r="H90" s="27">
        <v>0.8</v>
      </c>
      <c r="I90" s="57">
        <f t="shared" si="19"/>
        <v>95.01</v>
      </c>
      <c r="J90" s="57">
        <f t="shared" si="20"/>
        <v>95.01</v>
      </c>
      <c r="K90" s="58">
        <v>14738.16</v>
      </c>
      <c r="L90" s="59">
        <f t="shared" si="21"/>
        <v>0.0183157191942549</v>
      </c>
      <c r="M90" s="57">
        <f t="shared" si="22"/>
        <v>95.01</v>
      </c>
      <c r="N90" s="56">
        <f t="shared" si="23"/>
        <v>95.01</v>
      </c>
      <c r="O90" s="26" t="s">
        <v>63</v>
      </c>
      <c r="P90" s="63">
        <v>1.2</v>
      </c>
      <c r="Q90" s="63" t="s">
        <v>64</v>
      </c>
      <c r="R90" s="56"/>
      <c r="S90" s="57">
        <f t="shared" si="24"/>
        <v>0.9501</v>
      </c>
      <c r="T90" s="56" t="str">
        <f t="shared" si="25"/>
        <v>否</v>
      </c>
      <c r="U90" s="69" t="s">
        <v>79</v>
      </c>
      <c r="V90" s="70">
        <v>1</v>
      </c>
      <c r="W90" s="69">
        <v>1</v>
      </c>
      <c r="X90" s="70">
        <f t="shared" si="26"/>
        <v>24.84</v>
      </c>
      <c r="Y90" s="77"/>
      <c r="Z90" s="77"/>
      <c r="AA90" s="77"/>
      <c r="AB90" s="77"/>
      <c r="AC90" s="77"/>
      <c r="AD90" s="77">
        <v>1</v>
      </c>
      <c r="AE90" s="78">
        <f t="shared" si="32"/>
        <v>0</v>
      </c>
      <c r="AF90" s="77">
        <f t="shared" si="33"/>
        <v>0</v>
      </c>
      <c r="AG90" s="77"/>
      <c r="AH90" s="77"/>
      <c r="AI90" s="77"/>
      <c r="AJ90" s="56">
        <f t="shared" si="27"/>
        <v>24.84</v>
      </c>
      <c r="AK90" s="69"/>
      <c r="AL90" s="69"/>
      <c r="AM90" s="95" t="s">
        <v>75</v>
      </c>
      <c r="AN90" s="95" t="s">
        <v>75</v>
      </c>
      <c r="AO90" s="94"/>
      <c r="AP90" s="95"/>
      <c r="AQ90" s="95"/>
      <c r="AR90" s="94">
        <f t="shared" si="28"/>
        <v>0</v>
      </c>
      <c r="AS90" s="97">
        <f t="shared" si="34"/>
        <v>24.84</v>
      </c>
      <c r="AT90" s="2">
        <f t="shared" si="29"/>
        <v>24.84</v>
      </c>
      <c r="AU90" s="2">
        <f t="shared" si="30"/>
        <v>24.84</v>
      </c>
      <c r="AV90" s="2">
        <f t="shared" si="31"/>
        <v>0</v>
      </c>
    </row>
    <row r="91" s="2" customFormat="1" ht="31" spans="1:48">
      <c r="A91" s="29">
        <v>89</v>
      </c>
      <c r="B91" s="27"/>
      <c r="C91" s="26" t="s">
        <v>326</v>
      </c>
      <c r="D91" s="27" t="s">
        <v>327</v>
      </c>
      <c r="E91" s="46" t="s">
        <v>328</v>
      </c>
      <c r="F91" s="45">
        <f>'[1]2021年度园区有效投入-技术改造'!$I90</f>
        <v>1040.83</v>
      </c>
      <c r="G91" s="26" t="s">
        <v>62</v>
      </c>
      <c r="H91" s="27">
        <v>0.8</v>
      </c>
      <c r="I91" s="57">
        <f t="shared" si="19"/>
        <v>95.15</v>
      </c>
      <c r="J91" s="57">
        <f t="shared" si="20"/>
        <v>95.15</v>
      </c>
      <c r="K91" s="58">
        <v>11896.97</v>
      </c>
      <c r="L91" s="59">
        <f t="shared" si="21"/>
        <v>0.0874869819794452</v>
      </c>
      <c r="M91" s="57">
        <f t="shared" si="22"/>
        <v>95.06</v>
      </c>
      <c r="N91" s="56">
        <f t="shared" si="23"/>
        <v>95.06</v>
      </c>
      <c r="O91" s="26" t="s">
        <v>69</v>
      </c>
      <c r="P91" s="63" t="s">
        <v>70</v>
      </c>
      <c r="Q91" s="63" t="s">
        <v>70</v>
      </c>
      <c r="R91" s="56"/>
      <c r="S91" s="57">
        <f t="shared" si="24"/>
        <v>0.9511</v>
      </c>
      <c r="T91" s="56" t="str">
        <f t="shared" si="25"/>
        <v>是</v>
      </c>
      <c r="U91" s="69">
        <v>1034</v>
      </c>
      <c r="V91" s="70">
        <v>1</v>
      </c>
      <c r="W91" s="69">
        <v>1</v>
      </c>
      <c r="X91" s="70">
        <f t="shared" si="26"/>
        <v>95.85</v>
      </c>
      <c r="Y91" s="77"/>
      <c r="Z91" s="77"/>
      <c r="AA91" s="77"/>
      <c r="AB91" s="77"/>
      <c r="AC91" s="77"/>
      <c r="AD91" s="77">
        <v>1</v>
      </c>
      <c r="AE91" s="78">
        <f t="shared" si="32"/>
        <v>0</v>
      </c>
      <c r="AF91" s="77">
        <f t="shared" si="33"/>
        <v>0</v>
      </c>
      <c r="AG91" s="77"/>
      <c r="AH91" s="77"/>
      <c r="AI91" s="77"/>
      <c r="AJ91" s="56">
        <f t="shared" si="27"/>
        <v>95.85</v>
      </c>
      <c r="AK91" s="69"/>
      <c r="AL91" s="69"/>
      <c r="AM91" s="95" t="s">
        <v>75</v>
      </c>
      <c r="AN91" s="95" t="s">
        <v>75</v>
      </c>
      <c r="AO91" s="94"/>
      <c r="AP91" s="95"/>
      <c r="AQ91" s="95"/>
      <c r="AR91" s="94">
        <f t="shared" si="28"/>
        <v>0</v>
      </c>
      <c r="AS91" s="97">
        <f t="shared" si="34"/>
        <v>95.85</v>
      </c>
      <c r="AT91" s="2">
        <f t="shared" si="29"/>
        <v>95.85</v>
      </c>
      <c r="AU91" s="2">
        <f t="shared" si="30"/>
        <v>95.85</v>
      </c>
      <c r="AV91" s="2">
        <f t="shared" si="31"/>
        <v>0</v>
      </c>
    </row>
    <row r="92" s="2" customFormat="1" ht="61" spans="1:48">
      <c r="A92" s="29">
        <v>90</v>
      </c>
      <c r="B92" s="27"/>
      <c r="C92" s="26" t="s">
        <v>329</v>
      </c>
      <c r="D92" s="27" t="s">
        <v>330</v>
      </c>
      <c r="E92" s="46" t="s">
        <v>331</v>
      </c>
      <c r="F92" s="45">
        <f>'[1]2021年度园区有效投入-技术改造'!$I91</f>
        <v>566.03</v>
      </c>
      <c r="G92" s="26" t="s">
        <v>86</v>
      </c>
      <c r="H92" s="27">
        <v>0.7</v>
      </c>
      <c r="I92" s="57">
        <f t="shared" si="19"/>
        <v>95.06</v>
      </c>
      <c r="J92" s="57">
        <f t="shared" si="20"/>
        <v>95.06</v>
      </c>
      <c r="K92" s="58">
        <v>99.15</v>
      </c>
      <c r="L92" s="59">
        <f t="shared" si="21"/>
        <v>1</v>
      </c>
      <c r="M92" s="57">
        <f t="shared" si="22"/>
        <v>95.74</v>
      </c>
      <c r="N92" s="56">
        <f t="shared" si="23"/>
        <v>95.74</v>
      </c>
      <c r="O92" s="26" t="s">
        <v>69</v>
      </c>
      <c r="P92" s="63" t="s">
        <v>70</v>
      </c>
      <c r="Q92" s="63" t="s">
        <v>70</v>
      </c>
      <c r="R92" s="56"/>
      <c r="S92" s="57">
        <f t="shared" si="24"/>
        <v>0.954</v>
      </c>
      <c r="T92" s="56" t="str">
        <f t="shared" si="25"/>
        <v>是</v>
      </c>
      <c r="U92" s="69" t="s">
        <v>79</v>
      </c>
      <c r="V92" s="70">
        <v>0.8</v>
      </c>
      <c r="W92" s="69">
        <v>1</v>
      </c>
      <c r="X92" s="70">
        <f t="shared" si="26"/>
        <v>40.9</v>
      </c>
      <c r="Y92" s="77" t="e">
        <f>VLOOKUP(C92,#REF!,9,FALSE)</f>
        <v>#REF!</v>
      </c>
      <c r="Z92" s="77" t="e">
        <f>VLOOKUP($C92,#REF!,3,FALSE)</f>
        <v>#REF!</v>
      </c>
      <c r="AA92" s="78" t="e">
        <f>VLOOKUP($C92,#REF!,4,FALSE)*0.8</f>
        <v>#REF!</v>
      </c>
      <c r="AB92" s="78" t="e">
        <f>VLOOKUP($C92,#REF!,5,FALSE)</f>
        <v>#REF!</v>
      </c>
      <c r="AC92" s="86" t="e">
        <f>VLOOKUP($C92,#REF!,6,FALSE)</f>
        <v>#REF!</v>
      </c>
      <c r="AD92" s="77">
        <v>1</v>
      </c>
      <c r="AE92" s="78" t="e">
        <f t="shared" si="32"/>
        <v>#REF!</v>
      </c>
      <c r="AF92" s="77" t="e">
        <f t="shared" si="33"/>
        <v>#REF!</v>
      </c>
      <c r="AG92" s="77"/>
      <c r="AH92" s="77"/>
      <c r="AI92" s="77"/>
      <c r="AJ92" s="56" t="e">
        <f t="shared" si="27"/>
        <v>#REF!</v>
      </c>
      <c r="AK92" s="69"/>
      <c r="AL92" s="69"/>
      <c r="AM92" s="95" t="s">
        <v>75</v>
      </c>
      <c r="AN92" s="95" t="s">
        <v>75</v>
      </c>
      <c r="AO92" s="94"/>
      <c r="AP92" s="95"/>
      <c r="AQ92" s="95"/>
      <c r="AR92" s="94">
        <f t="shared" si="28"/>
        <v>0</v>
      </c>
      <c r="AS92" s="97" t="e">
        <f t="shared" si="34"/>
        <v>#REF!</v>
      </c>
      <c r="AT92" s="2" t="e">
        <f t="shared" si="29"/>
        <v>#REF!</v>
      </c>
      <c r="AU92" s="2" t="e">
        <f t="shared" si="30"/>
        <v>#REF!</v>
      </c>
      <c r="AV92" s="2" t="e">
        <f t="shared" si="31"/>
        <v>#REF!</v>
      </c>
    </row>
    <row r="93" s="2" customFormat="1" ht="31" spans="1:48">
      <c r="A93" s="29">
        <v>91</v>
      </c>
      <c r="B93" s="27"/>
      <c r="C93" s="26" t="s">
        <v>332</v>
      </c>
      <c r="D93" s="27" t="s">
        <v>333</v>
      </c>
      <c r="E93" s="46" t="s">
        <v>334</v>
      </c>
      <c r="F93" s="45">
        <f>'[1]2021年度园区有效投入-技术改造'!$I92</f>
        <v>1044.77</v>
      </c>
      <c r="G93" s="26" t="s">
        <v>62</v>
      </c>
      <c r="H93" s="27">
        <v>0.8</v>
      </c>
      <c r="I93" s="57">
        <f t="shared" si="19"/>
        <v>95.15</v>
      </c>
      <c r="J93" s="57">
        <f t="shared" si="20"/>
        <v>95.15</v>
      </c>
      <c r="K93" s="58">
        <v>43223.69</v>
      </c>
      <c r="L93" s="59">
        <f t="shared" si="21"/>
        <v>0.0241712357274448</v>
      </c>
      <c r="M93" s="57">
        <f t="shared" si="22"/>
        <v>95.02</v>
      </c>
      <c r="N93" s="56">
        <f t="shared" si="23"/>
        <v>95.02</v>
      </c>
      <c r="O93" s="26" t="s">
        <v>69</v>
      </c>
      <c r="P93" s="63" t="s">
        <v>70</v>
      </c>
      <c r="Q93" s="63" t="s">
        <v>70</v>
      </c>
      <c r="R93" s="56"/>
      <c r="S93" s="57">
        <f t="shared" si="24"/>
        <v>0.9509</v>
      </c>
      <c r="T93" s="56" t="str">
        <f t="shared" si="25"/>
        <v>是</v>
      </c>
      <c r="U93" s="69">
        <v>1400</v>
      </c>
      <c r="V93" s="70">
        <v>1</v>
      </c>
      <c r="W93" s="69">
        <v>1</v>
      </c>
      <c r="X93" s="70">
        <f t="shared" si="26"/>
        <v>96.19</v>
      </c>
      <c r="Y93" s="77" t="e">
        <f>VLOOKUP(C93,#REF!,9,FALSE)</f>
        <v>#REF!</v>
      </c>
      <c r="Z93" s="77" t="e">
        <f>VLOOKUP($C93,#REF!,3,FALSE)</f>
        <v>#REF!</v>
      </c>
      <c r="AA93" s="78" t="e">
        <f>VLOOKUP($C93,#REF!,4,FALSE)*0.8</f>
        <v>#REF!</v>
      </c>
      <c r="AB93" s="78" t="e">
        <f>VLOOKUP($C93,#REF!,5,FALSE)</f>
        <v>#REF!</v>
      </c>
      <c r="AC93" s="86" t="e">
        <f>VLOOKUP($C93,#REF!,6,FALSE)</f>
        <v>#REF!</v>
      </c>
      <c r="AD93" s="77">
        <v>1</v>
      </c>
      <c r="AE93" s="78" t="e">
        <f t="shared" si="32"/>
        <v>#REF!</v>
      </c>
      <c r="AF93" s="77" t="e">
        <f t="shared" si="33"/>
        <v>#REF!</v>
      </c>
      <c r="AG93" s="77"/>
      <c r="AH93" s="77"/>
      <c r="AI93" s="77"/>
      <c r="AJ93" s="56" t="e">
        <f t="shared" si="27"/>
        <v>#REF!</v>
      </c>
      <c r="AK93" s="69"/>
      <c r="AL93" s="69"/>
      <c r="AM93" s="95" t="s">
        <v>75</v>
      </c>
      <c r="AN93" s="95" t="s">
        <v>75</v>
      </c>
      <c r="AO93" s="94"/>
      <c r="AP93" s="95"/>
      <c r="AQ93" s="95"/>
      <c r="AR93" s="94">
        <f t="shared" si="28"/>
        <v>0</v>
      </c>
      <c r="AS93" s="97" t="e">
        <f t="shared" si="34"/>
        <v>#REF!</v>
      </c>
      <c r="AT93" s="2" t="e">
        <f t="shared" si="29"/>
        <v>#REF!</v>
      </c>
      <c r="AU93" s="2" t="e">
        <f t="shared" si="30"/>
        <v>#REF!</v>
      </c>
      <c r="AV93" s="2" t="e">
        <f t="shared" si="31"/>
        <v>#REF!</v>
      </c>
    </row>
    <row r="94" s="2" customFormat="1" ht="46" spans="1:48">
      <c r="A94" s="29">
        <v>92</v>
      </c>
      <c r="B94" s="27"/>
      <c r="C94" s="26" t="s">
        <v>335</v>
      </c>
      <c r="D94" s="27" t="s">
        <v>336</v>
      </c>
      <c r="E94" s="46" t="s">
        <v>337</v>
      </c>
      <c r="F94" s="45">
        <f>'[1]2021年度园区有效投入-技术改造'!$I93</f>
        <v>2289.93</v>
      </c>
      <c r="G94" s="26" t="s">
        <v>62</v>
      </c>
      <c r="H94" s="27">
        <v>0.8</v>
      </c>
      <c r="I94" s="57">
        <f t="shared" si="19"/>
        <v>95.36</v>
      </c>
      <c r="J94" s="57">
        <f t="shared" si="20"/>
        <v>95.36</v>
      </c>
      <c r="K94" s="58">
        <v>9362.28</v>
      </c>
      <c r="L94" s="59">
        <f t="shared" si="21"/>
        <v>0.244591061151771</v>
      </c>
      <c r="M94" s="57">
        <f t="shared" si="22"/>
        <v>95.18</v>
      </c>
      <c r="N94" s="56">
        <f t="shared" si="23"/>
        <v>95.18</v>
      </c>
      <c r="O94" s="26" t="s">
        <v>69</v>
      </c>
      <c r="P94" s="63" t="s">
        <v>70</v>
      </c>
      <c r="Q94" s="63" t="s">
        <v>70</v>
      </c>
      <c r="R94" s="56"/>
      <c r="S94" s="57">
        <f t="shared" si="24"/>
        <v>0.9527</v>
      </c>
      <c r="T94" s="56" t="str">
        <f t="shared" si="25"/>
        <v>是</v>
      </c>
      <c r="U94" s="69">
        <v>7489</v>
      </c>
      <c r="V94" s="70">
        <v>1</v>
      </c>
      <c r="W94" s="69">
        <v>1</v>
      </c>
      <c r="X94" s="70">
        <f t="shared" si="26"/>
        <v>211.17</v>
      </c>
      <c r="Y94" s="77"/>
      <c r="Z94" s="77"/>
      <c r="AA94" s="77"/>
      <c r="AB94" s="77"/>
      <c r="AC94" s="77"/>
      <c r="AD94" s="77">
        <v>1</v>
      </c>
      <c r="AE94" s="78">
        <f t="shared" si="32"/>
        <v>0</v>
      </c>
      <c r="AF94" s="77">
        <f t="shared" si="33"/>
        <v>0</v>
      </c>
      <c r="AG94" s="77"/>
      <c r="AH94" s="77"/>
      <c r="AI94" s="77"/>
      <c r="AJ94" s="56">
        <f t="shared" si="27"/>
        <v>211.17</v>
      </c>
      <c r="AK94" s="69"/>
      <c r="AL94" s="69"/>
      <c r="AM94" s="95" t="s">
        <v>75</v>
      </c>
      <c r="AN94" s="95" t="s">
        <v>75</v>
      </c>
      <c r="AO94" s="94"/>
      <c r="AP94" s="95">
        <v>269.79</v>
      </c>
      <c r="AQ94" s="95"/>
      <c r="AR94" s="94">
        <f t="shared" si="28"/>
        <v>269.79</v>
      </c>
      <c r="AS94" s="97">
        <f t="shared" si="34"/>
        <v>0</v>
      </c>
      <c r="AT94" s="2">
        <f t="shared" si="29"/>
        <v>211.17</v>
      </c>
      <c r="AU94" s="2">
        <f t="shared" si="30"/>
        <v>-58.62</v>
      </c>
      <c r="AV94" s="2">
        <f t="shared" si="31"/>
        <v>58.62</v>
      </c>
    </row>
    <row r="95" s="2" customFormat="1" ht="46" spans="1:48">
      <c r="A95" s="29">
        <v>93</v>
      </c>
      <c r="B95" s="27"/>
      <c r="C95" s="26" t="s">
        <v>338</v>
      </c>
      <c r="D95" s="27" t="s">
        <v>339</v>
      </c>
      <c r="E95" s="46" t="s">
        <v>340</v>
      </c>
      <c r="F95" s="45">
        <f>'[1]2021年度园区有效投入-技术改造'!$I94</f>
        <v>1429.73</v>
      </c>
      <c r="G95" s="26" t="s">
        <v>86</v>
      </c>
      <c r="H95" s="27">
        <v>0.7</v>
      </c>
      <c r="I95" s="57">
        <f t="shared" si="19"/>
        <v>95.21</v>
      </c>
      <c r="J95" s="57">
        <f t="shared" si="20"/>
        <v>95.21</v>
      </c>
      <c r="K95" s="58">
        <v>7041.82</v>
      </c>
      <c r="L95" s="59">
        <f t="shared" si="21"/>
        <v>0.203034158782815</v>
      </c>
      <c r="M95" s="57">
        <f t="shared" si="22"/>
        <v>95.15</v>
      </c>
      <c r="N95" s="56">
        <f t="shared" si="23"/>
        <v>95.15</v>
      </c>
      <c r="O95" s="26" t="s">
        <v>69</v>
      </c>
      <c r="P95" s="63" t="s">
        <v>70</v>
      </c>
      <c r="Q95" s="63" t="s">
        <v>70</v>
      </c>
      <c r="R95" s="56"/>
      <c r="S95" s="57">
        <f t="shared" si="24"/>
        <v>0.9518</v>
      </c>
      <c r="T95" s="56" t="str">
        <f t="shared" si="25"/>
        <v>是</v>
      </c>
      <c r="U95" s="69" t="s">
        <v>79</v>
      </c>
      <c r="V95" s="70">
        <v>0.8</v>
      </c>
      <c r="W95" s="69">
        <v>1</v>
      </c>
      <c r="X95" s="70">
        <f t="shared" si="26"/>
        <v>103.11</v>
      </c>
      <c r="Y95" s="77" t="e">
        <f>VLOOKUP(C95,#REF!,9,FALSE)</f>
        <v>#REF!</v>
      </c>
      <c r="Z95" s="77" t="e">
        <f>VLOOKUP($C95,#REF!,3,FALSE)</f>
        <v>#REF!</v>
      </c>
      <c r="AA95" s="78" t="e">
        <f>VLOOKUP($C95,#REF!,4,FALSE)*0.8</f>
        <v>#REF!</v>
      </c>
      <c r="AB95" s="78" t="e">
        <f>VLOOKUP($C95,#REF!,5,FALSE)</f>
        <v>#REF!</v>
      </c>
      <c r="AC95" s="86" t="e">
        <f>VLOOKUP($C95,#REF!,6,FALSE)</f>
        <v>#REF!</v>
      </c>
      <c r="AD95" s="77">
        <v>1</v>
      </c>
      <c r="AE95" s="78" t="e">
        <f t="shared" si="32"/>
        <v>#REF!</v>
      </c>
      <c r="AF95" s="77" t="e">
        <f t="shared" si="33"/>
        <v>#REF!</v>
      </c>
      <c r="AG95" s="77"/>
      <c r="AH95" s="77"/>
      <c r="AI95" s="77"/>
      <c r="AJ95" s="56" t="e">
        <f t="shared" si="27"/>
        <v>#REF!</v>
      </c>
      <c r="AK95" s="69"/>
      <c r="AL95" s="69"/>
      <c r="AM95" s="95" t="s">
        <v>75</v>
      </c>
      <c r="AN95" s="95" t="s">
        <v>75</v>
      </c>
      <c r="AO95" s="94"/>
      <c r="AP95" s="94"/>
      <c r="AQ95" s="95"/>
      <c r="AR95" s="94">
        <f t="shared" si="28"/>
        <v>0</v>
      </c>
      <c r="AS95" s="97" t="e">
        <f t="shared" si="34"/>
        <v>#REF!</v>
      </c>
      <c r="AT95" s="2" t="e">
        <f t="shared" si="29"/>
        <v>#REF!</v>
      </c>
      <c r="AU95" s="2" t="e">
        <f t="shared" si="30"/>
        <v>#REF!</v>
      </c>
      <c r="AV95" s="2" t="e">
        <f t="shared" si="31"/>
        <v>#REF!</v>
      </c>
    </row>
    <row r="96" s="2" customFormat="1" ht="61" spans="1:48">
      <c r="A96" s="29">
        <v>94</v>
      </c>
      <c r="B96" s="27"/>
      <c r="C96" s="26" t="s">
        <v>341</v>
      </c>
      <c r="D96" s="27" t="s">
        <v>342</v>
      </c>
      <c r="E96" s="46" t="s">
        <v>343</v>
      </c>
      <c r="F96" s="45">
        <f>'[1]2021年度园区有效投入-技术改造'!$I95</f>
        <v>610.92</v>
      </c>
      <c r="G96" s="26" t="s">
        <v>62</v>
      </c>
      <c r="H96" s="27">
        <v>0.8</v>
      </c>
      <c r="I96" s="57">
        <f t="shared" si="19"/>
        <v>95.07</v>
      </c>
      <c r="J96" s="57">
        <f t="shared" si="20"/>
        <v>95.07</v>
      </c>
      <c r="K96" s="58">
        <v>13271</v>
      </c>
      <c r="L96" s="59">
        <f t="shared" si="21"/>
        <v>0.0460342099314294</v>
      </c>
      <c r="M96" s="57">
        <f t="shared" si="22"/>
        <v>95.03</v>
      </c>
      <c r="N96" s="56">
        <f t="shared" si="23"/>
        <v>95.03</v>
      </c>
      <c r="O96" s="26" t="s">
        <v>69</v>
      </c>
      <c r="P96" s="63" t="s">
        <v>70</v>
      </c>
      <c r="Q96" s="63" t="s">
        <v>70</v>
      </c>
      <c r="R96" s="56"/>
      <c r="S96" s="57">
        <f t="shared" si="24"/>
        <v>0.9505</v>
      </c>
      <c r="T96" s="56" t="str">
        <f t="shared" si="25"/>
        <v>是</v>
      </c>
      <c r="U96" s="69" t="s">
        <v>79</v>
      </c>
      <c r="V96" s="70">
        <v>0.8</v>
      </c>
      <c r="W96" s="69">
        <v>1</v>
      </c>
      <c r="X96" s="70">
        <f t="shared" si="26"/>
        <v>44.98</v>
      </c>
      <c r="Y96" s="77"/>
      <c r="Z96" s="77"/>
      <c r="AA96" s="77"/>
      <c r="AB96" s="77"/>
      <c r="AC96" s="77"/>
      <c r="AD96" s="77">
        <v>1</v>
      </c>
      <c r="AE96" s="78">
        <f t="shared" si="32"/>
        <v>0</v>
      </c>
      <c r="AF96" s="77">
        <f t="shared" si="33"/>
        <v>0</v>
      </c>
      <c r="AG96" s="77"/>
      <c r="AH96" s="77"/>
      <c r="AI96" s="77"/>
      <c r="AJ96" s="56">
        <f t="shared" si="27"/>
        <v>44.98</v>
      </c>
      <c r="AK96" s="69"/>
      <c r="AL96" s="69"/>
      <c r="AM96" s="95" t="s">
        <v>75</v>
      </c>
      <c r="AN96" s="95" t="s">
        <v>75</v>
      </c>
      <c r="AO96" s="94"/>
      <c r="AP96" s="94"/>
      <c r="AQ96" s="95"/>
      <c r="AR96" s="94">
        <f t="shared" si="28"/>
        <v>0</v>
      </c>
      <c r="AS96" s="97">
        <f t="shared" si="34"/>
        <v>44.98</v>
      </c>
      <c r="AT96" s="2">
        <f t="shared" si="29"/>
        <v>44.98</v>
      </c>
      <c r="AU96" s="2">
        <f t="shared" si="30"/>
        <v>44.98</v>
      </c>
      <c r="AV96" s="2">
        <f t="shared" si="31"/>
        <v>0</v>
      </c>
    </row>
    <row r="97" s="2" customFormat="1" ht="31" spans="1:48">
      <c r="A97" s="29">
        <v>95</v>
      </c>
      <c r="B97" s="27"/>
      <c r="C97" s="26" t="s">
        <v>344</v>
      </c>
      <c r="D97" s="27" t="s">
        <v>345</v>
      </c>
      <c r="E97" s="46" t="s">
        <v>346</v>
      </c>
      <c r="F97" s="45">
        <f>'[1]2021年度园区有效投入-技术改造'!$I96</f>
        <v>1551.24</v>
      </c>
      <c r="G97" s="26" t="s">
        <v>86</v>
      </c>
      <c r="H97" s="27">
        <v>0.7</v>
      </c>
      <c r="I97" s="57">
        <f t="shared" si="19"/>
        <v>95.23</v>
      </c>
      <c r="J97" s="57">
        <f t="shared" si="20"/>
        <v>95.23</v>
      </c>
      <c r="K97" s="58">
        <v>7342.7</v>
      </c>
      <c r="L97" s="59">
        <f t="shared" si="21"/>
        <v>0.211262886948942</v>
      </c>
      <c r="M97" s="57">
        <f t="shared" si="22"/>
        <v>95.16</v>
      </c>
      <c r="N97" s="56">
        <f t="shared" si="23"/>
        <v>95.16</v>
      </c>
      <c r="O97" s="26" t="s">
        <v>69</v>
      </c>
      <c r="P97" s="63" t="s">
        <v>70</v>
      </c>
      <c r="Q97" s="63" t="s">
        <v>70</v>
      </c>
      <c r="R97" s="56"/>
      <c r="S97" s="57">
        <f t="shared" si="24"/>
        <v>0.952</v>
      </c>
      <c r="T97" s="56" t="str">
        <f t="shared" si="25"/>
        <v>是</v>
      </c>
      <c r="U97" s="69">
        <v>1385</v>
      </c>
      <c r="V97" s="70">
        <v>1</v>
      </c>
      <c r="W97" s="69">
        <v>1</v>
      </c>
      <c r="X97" s="70">
        <f t="shared" si="26"/>
        <v>139.86</v>
      </c>
      <c r="Y97" s="77"/>
      <c r="Z97" s="77"/>
      <c r="AA97" s="77"/>
      <c r="AB97" s="77"/>
      <c r="AC97" s="77"/>
      <c r="AD97" s="77">
        <v>1</v>
      </c>
      <c r="AE97" s="78">
        <f t="shared" si="32"/>
        <v>0</v>
      </c>
      <c r="AF97" s="77">
        <f t="shared" si="33"/>
        <v>0</v>
      </c>
      <c r="AG97" s="77"/>
      <c r="AH97" s="77"/>
      <c r="AI97" s="77"/>
      <c r="AJ97" s="56">
        <f t="shared" si="27"/>
        <v>139.86</v>
      </c>
      <c r="AK97" s="69"/>
      <c r="AL97" s="69"/>
      <c r="AM97" s="95" t="s">
        <v>75</v>
      </c>
      <c r="AN97" s="95" t="s">
        <v>75</v>
      </c>
      <c r="AO97" s="94"/>
      <c r="AP97" s="94"/>
      <c r="AQ97" s="95"/>
      <c r="AR97" s="94">
        <f t="shared" si="28"/>
        <v>0</v>
      </c>
      <c r="AS97" s="97">
        <f t="shared" si="34"/>
        <v>139.86</v>
      </c>
      <c r="AT97" s="2">
        <f t="shared" si="29"/>
        <v>139.86</v>
      </c>
      <c r="AU97" s="2">
        <f t="shared" si="30"/>
        <v>139.86</v>
      </c>
      <c r="AV97" s="2">
        <f t="shared" si="31"/>
        <v>0</v>
      </c>
    </row>
    <row r="98" s="2" customFormat="1" ht="46" spans="1:48">
      <c r="A98" s="29">
        <v>96</v>
      </c>
      <c r="B98" s="27"/>
      <c r="C98" s="26" t="s">
        <v>347</v>
      </c>
      <c r="D98" s="27" t="s">
        <v>348</v>
      </c>
      <c r="E98" s="46" t="s">
        <v>349</v>
      </c>
      <c r="F98" s="45">
        <f>'[1]2021年度园区有效投入-技术改造'!$I97</f>
        <v>550.39</v>
      </c>
      <c r="G98" s="26" t="s">
        <v>62</v>
      </c>
      <c r="H98" s="27">
        <v>0.8</v>
      </c>
      <c r="I98" s="57">
        <f t="shared" si="19"/>
        <v>95.06</v>
      </c>
      <c r="J98" s="57">
        <f t="shared" si="20"/>
        <v>95.06</v>
      </c>
      <c r="K98" s="58">
        <v>15248.92</v>
      </c>
      <c r="L98" s="59">
        <f t="shared" si="21"/>
        <v>0.0360937036852446</v>
      </c>
      <c r="M98" s="57">
        <f t="shared" si="22"/>
        <v>95.03</v>
      </c>
      <c r="N98" s="56">
        <f t="shared" si="23"/>
        <v>95.03</v>
      </c>
      <c r="O98" s="26" t="s">
        <v>69</v>
      </c>
      <c r="P98" s="63" t="s">
        <v>70</v>
      </c>
      <c r="Q98" s="63" t="s">
        <v>70</v>
      </c>
      <c r="R98" s="56"/>
      <c r="S98" s="57">
        <f t="shared" si="24"/>
        <v>0.9505</v>
      </c>
      <c r="T98" s="56" t="str">
        <f t="shared" si="25"/>
        <v>是</v>
      </c>
      <c r="U98" s="69" t="s">
        <v>79</v>
      </c>
      <c r="V98" s="70">
        <v>0.8</v>
      </c>
      <c r="W98" s="69">
        <v>1</v>
      </c>
      <c r="X98" s="70">
        <f t="shared" si="26"/>
        <v>40.53</v>
      </c>
      <c r="Y98" s="77"/>
      <c r="Z98" s="77"/>
      <c r="AA98" s="77"/>
      <c r="AB98" s="77"/>
      <c r="AC98" s="77"/>
      <c r="AD98" s="77">
        <v>1</v>
      </c>
      <c r="AE98" s="78">
        <f t="shared" si="32"/>
        <v>0</v>
      </c>
      <c r="AF98" s="77">
        <f t="shared" si="33"/>
        <v>0</v>
      </c>
      <c r="AG98" s="77"/>
      <c r="AH98" s="77"/>
      <c r="AI98" s="77"/>
      <c r="AJ98" s="56">
        <f t="shared" si="27"/>
        <v>40.53</v>
      </c>
      <c r="AK98" s="69"/>
      <c r="AL98" s="69"/>
      <c r="AM98" s="95" t="s">
        <v>75</v>
      </c>
      <c r="AN98" s="95" t="s">
        <v>75</v>
      </c>
      <c r="AO98" s="94"/>
      <c r="AP98" s="94"/>
      <c r="AQ98" s="95"/>
      <c r="AR98" s="94">
        <f t="shared" si="28"/>
        <v>0</v>
      </c>
      <c r="AS98" s="97">
        <f t="shared" si="34"/>
        <v>40.53</v>
      </c>
      <c r="AT98" s="2">
        <f t="shared" si="29"/>
        <v>40.53</v>
      </c>
      <c r="AU98" s="2">
        <f t="shared" si="30"/>
        <v>40.53</v>
      </c>
      <c r="AV98" s="2">
        <f t="shared" si="31"/>
        <v>0</v>
      </c>
    </row>
    <row r="99" s="2" customFormat="1" ht="46" spans="1:48">
      <c r="A99" s="29">
        <v>97</v>
      </c>
      <c r="B99" s="27"/>
      <c r="C99" s="26" t="s">
        <v>350</v>
      </c>
      <c r="D99" s="27" t="s">
        <v>351</v>
      </c>
      <c r="E99" s="46" t="s">
        <v>352</v>
      </c>
      <c r="F99" s="45">
        <f>'[1]2021年度园区有效投入-技术改造'!$I98</f>
        <v>469.21</v>
      </c>
      <c r="G99" s="26" t="s">
        <v>86</v>
      </c>
      <c r="H99" s="27">
        <v>0.7</v>
      </c>
      <c r="I99" s="57">
        <f t="shared" si="19"/>
        <v>95.05</v>
      </c>
      <c r="J99" s="57">
        <f t="shared" si="20"/>
        <v>95.05</v>
      </c>
      <c r="K99" s="58">
        <v>2806.94</v>
      </c>
      <c r="L99" s="59">
        <f t="shared" si="21"/>
        <v>0.167160680313794</v>
      </c>
      <c r="M99" s="57">
        <f t="shared" si="22"/>
        <v>95.12</v>
      </c>
      <c r="N99" s="56">
        <f t="shared" si="23"/>
        <v>95.12</v>
      </c>
      <c r="O99" s="26" t="s">
        <v>69</v>
      </c>
      <c r="P99" s="63" t="s">
        <v>70</v>
      </c>
      <c r="Q99" s="63" t="s">
        <v>70</v>
      </c>
      <c r="R99" s="56"/>
      <c r="S99" s="57">
        <f t="shared" si="24"/>
        <v>0.9509</v>
      </c>
      <c r="T99" s="56" t="str">
        <f t="shared" si="25"/>
        <v>否</v>
      </c>
      <c r="U99" s="69">
        <v>0</v>
      </c>
      <c r="V99" s="70">
        <v>1</v>
      </c>
      <c r="W99" s="69">
        <v>1</v>
      </c>
      <c r="X99" s="70">
        <f t="shared" si="26"/>
        <v>42.26</v>
      </c>
      <c r="Y99" s="77"/>
      <c r="Z99" s="77"/>
      <c r="AA99" s="77"/>
      <c r="AB99" s="77"/>
      <c r="AC99" s="77"/>
      <c r="AD99" s="77">
        <v>1</v>
      </c>
      <c r="AE99" s="78">
        <f t="shared" si="32"/>
        <v>0</v>
      </c>
      <c r="AF99" s="77">
        <f t="shared" si="33"/>
        <v>0</v>
      </c>
      <c r="AG99" s="77"/>
      <c r="AH99" s="77"/>
      <c r="AI99" s="77"/>
      <c r="AJ99" s="56">
        <f t="shared" si="27"/>
        <v>42.26</v>
      </c>
      <c r="AK99" s="69"/>
      <c r="AL99" s="69"/>
      <c r="AM99" s="95" t="s">
        <v>75</v>
      </c>
      <c r="AN99" s="95" t="s">
        <v>75</v>
      </c>
      <c r="AO99" s="94"/>
      <c r="AP99" s="94"/>
      <c r="AQ99" s="95"/>
      <c r="AR99" s="94">
        <f t="shared" si="28"/>
        <v>0</v>
      </c>
      <c r="AS99" s="97">
        <f t="shared" si="34"/>
        <v>42.26</v>
      </c>
      <c r="AT99" s="2">
        <f t="shared" si="29"/>
        <v>42.26</v>
      </c>
      <c r="AU99" s="2">
        <f t="shared" si="30"/>
        <v>42.26</v>
      </c>
      <c r="AV99" s="2">
        <f t="shared" si="31"/>
        <v>0</v>
      </c>
    </row>
    <row r="100" s="2" customFormat="1" ht="46" spans="1:48">
      <c r="A100" s="29">
        <v>98</v>
      </c>
      <c r="B100" s="27"/>
      <c r="C100" s="26" t="s">
        <v>353</v>
      </c>
      <c r="D100" s="27" t="s">
        <v>354</v>
      </c>
      <c r="E100" s="46" t="s">
        <v>355</v>
      </c>
      <c r="F100" s="45">
        <f>'[1]2021年度园区有效投入-技术改造'!$I99</f>
        <v>7872.48</v>
      </c>
      <c r="G100" s="26" t="s">
        <v>62</v>
      </c>
      <c r="H100" s="27">
        <v>0.8</v>
      </c>
      <c r="I100" s="57">
        <f t="shared" si="19"/>
        <v>96.33</v>
      </c>
      <c r="J100" s="57">
        <f t="shared" si="20"/>
        <v>96.33</v>
      </c>
      <c r="K100" s="58">
        <v>105504.93</v>
      </c>
      <c r="L100" s="59">
        <f t="shared" si="21"/>
        <v>0.0746171766570529</v>
      </c>
      <c r="M100" s="57">
        <f t="shared" si="22"/>
        <v>95.05</v>
      </c>
      <c r="N100" s="56">
        <f t="shared" si="23"/>
        <v>95.05</v>
      </c>
      <c r="O100" s="26" t="s">
        <v>69</v>
      </c>
      <c r="P100" s="63" t="s">
        <v>70</v>
      </c>
      <c r="Q100" s="63" t="s">
        <v>70</v>
      </c>
      <c r="R100" s="56"/>
      <c r="S100" s="57">
        <f t="shared" si="24"/>
        <v>0.9569</v>
      </c>
      <c r="T100" s="56" t="str">
        <f t="shared" si="25"/>
        <v>是</v>
      </c>
      <c r="U100" s="69">
        <v>12820</v>
      </c>
      <c r="V100" s="70">
        <v>1</v>
      </c>
      <c r="W100" s="69">
        <v>1</v>
      </c>
      <c r="X100" s="70">
        <f t="shared" si="26"/>
        <v>728.61</v>
      </c>
      <c r="Y100" s="77" t="e">
        <f>VLOOKUP(C100,#REF!,9,FALSE)</f>
        <v>#REF!</v>
      </c>
      <c r="Z100" s="77" t="e">
        <f>VLOOKUP($C100,#REF!,3,FALSE)</f>
        <v>#REF!</v>
      </c>
      <c r="AA100" s="78" t="e">
        <f>VLOOKUP($C100,#REF!,4,FALSE)*0.8</f>
        <v>#REF!</v>
      </c>
      <c r="AB100" s="78" t="e">
        <f>VLOOKUP($C100,#REF!,5,FALSE)</f>
        <v>#REF!</v>
      </c>
      <c r="AC100" s="86" t="e">
        <f>VLOOKUP($C100,#REF!,6,FALSE)</f>
        <v>#REF!</v>
      </c>
      <c r="AD100" s="77">
        <v>1</v>
      </c>
      <c r="AE100" s="78" t="e">
        <f t="shared" si="32"/>
        <v>#REF!</v>
      </c>
      <c r="AF100" s="77" t="e">
        <f t="shared" si="33"/>
        <v>#REF!</v>
      </c>
      <c r="AG100" s="77"/>
      <c r="AH100" s="77"/>
      <c r="AI100" s="77"/>
      <c r="AJ100" s="56" t="e">
        <f t="shared" si="27"/>
        <v>#REF!</v>
      </c>
      <c r="AK100" s="69"/>
      <c r="AL100" s="69"/>
      <c r="AM100" s="95">
        <v>225.2</v>
      </c>
      <c r="AN100" s="95" t="s">
        <v>75</v>
      </c>
      <c r="AO100" s="94"/>
      <c r="AP100" s="94"/>
      <c r="AQ100" s="95"/>
      <c r="AR100" s="94">
        <f t="shared" si="28"/>
        <v>225.2</v>
      </c>
      <c r="AS100" s="97" t="e">
        <f t="shared" si="34"/>
        <v>#REF!</v>
      </c>
      <c r="AT100" s="2" t="e">
        <f t="shared" si="29"/>
        <v>#REF!</v>
      </c>
      <c r="AU100" s="2" t="e">
        <f t="shared" si="30"/>
        <v>#REF!</v>
      </c>
      <c r="AV100" s="2" t="e">
        <f t="shared" si="31"/>
        <v>#REF!</v>
      </c>
    </row>
    <row r="101" s="2" customFormat="1" ht="61" spans="1:48">
      <c r="A101" s="29">
        <v>100</v>
      </c>
      <c r="B101" s="27"/>
      <c r="C101" s="26" t="s">
        <v>356</v>
      </c>
      <c r="D101" s="27" t="s">
        <v>357</v>
      </c>
      <c r="E101" s="46" t="s">
        <v>358</v>
      </c>
      <c r="F101" s="45">
        <f>'[1]2021年度园区有效投入-技术改造'!$I101</f>
        <v>427.57</v>
      </c>
      <c r="G101" s="26" t="s">
        <v>62</v>
      </c>
      <c r="H101" s="27">
        <v>0.8</v>
      </c>
      <c r="I101" s="57">
        <f t="shared" si="19"/>
        <v>95.04</v>
      </c>
      <c r="J101" s="57">
        <f t="shared" si="20"/>
        <v>95.04</v>
      </c>
      <c r="K101" s="58">
        <v>5799.21</v>
      </c>
      <c r="L101" s="59">
        <f t="shared" si="21"/>
        <v>0.0737290079165955</v>
      </c>
      <c r="M101" s="57">
        <f t="shared" si="22"/>
        <v>95.05</v>
      </c>
      <c r="N101" s="56">
        <f t="shared" si="23"/>
        <v>95.05</v>
      </c>
      <c r="O101" s="26" t="s">
        <v>69</v>
      </c>
      <c r="P101" s="63" t="s">
        <v>70</v>
      </c>
      <c r="Q101" s="63" t="s">
        <v>70</v>
      </c>
      <c r="R101" s="56"/>
      <c r="S101" s="57">
        <f t="shared" si="24"/>
        <v>0.9505</v>
      </c>
      <c r="T101" s="56" t="str">
        <f t="shared" si="25"/>
        <v>否</v>
      </c>
      <c r="U101" s="69">
        <v>700</v>
      </c>
      <c r="V101" s="70">
        <v>1</v>
      </c>
      <c r="W101" s="69">
        <v>1</v>
      </c>
      <c r="X101" s="70">
        <f t="shared" si="26"/>
        <v>39.35</v>
      </c>
      <c r="Y101" s="77" t="e">
        <f>VLOOKUP(C101,#REF!,9,FALSE)</f>
        <v>#REF!</v>
      </c>
      <c r="Z101" s="77" t="e">
        <f>VLOOKUP($C101,#REF!,3,FALSE)</f>
        <v>#REF!</v>
      </c>
      <c r="AA101" s="78" t="e">
        <f>VLOOKUP($C101,#REF!,4,FALSE)*0.8</f>
        <v>#REF!</v>
      </c>
      <c r="AB101" s="78" t="e">
        <f>VLOOKUP($C101,#REF!,5,FALSE)</f>
        <v>#REF!</v>
      </c>
      <c r="AC101" s="86" t="e">
        <f>VLOOKUP($C101,#REF!,6,FALSE)</f>
        <v>#REF!</v>
      </c>
      <c r="AD101" s="77">
        <v>1</v>
      </c>
      <c r="AE101" s="78" t="e">
        <f t="shared" si="32"/>
        <v>#REF!</v>
      </c>
      <c r="AF101" s="77" t="e">
        <f t="shared" si="33"/>
        <v>#REF!</v>
      </c>
      <c r="AG101" s="77"/>
      <c r="AH101" s="77"/>
      <c r="AI101" s="77"/>
      <c r="AJ101" s="56" t="e">
        <f t="shared" si="27"/>
        <v>#REF!</v>
      </c>
      <c r="AK101" s="69"/>
      <c r="AL101" s="69"/>
      <c r="AM101" s="95" t="s">
        <v>75</v>
      </c>
      <c r="AN101" s="95" t="s">
        <v>75</v>
      </c>
      <c r="AO101" s="94"/>
      <c r="AP101" s="94"/>
      <c r="AQ101" s="95"/>
      <c r="AR101" s="94">
        <f t="shared" si="28"/>
        <v>0</v>
      </c>
      <c r="AS101" s="97" t="e">
        <f t="shared" si="34"/>
        <v>#REF!</v>
      </c>
      <c r="AT101" s="2" t="e">
        <f t="shared" si="29"/>
        <v>#REF!</v>
      </c>
      <c r="AU101" s="2" t="e">
        <f t="shared" si="30"/>
        <v>#REF!</v>
      </c>
      <c r="AV101" s="2" t="e">
        <f t="shared" si="31"/>
        <v>#REF!</v>
      </c>
    </row>
    <row r="102" s="2" customFormat="1" ht="61" spans="1:48">
      <c r="A102" s="29">
        <v>101</v>
      </c>
      <c r="B102" s="27"/>
      <c r="C102" s="26" t="s">
        <v>359</v>
      </c>
      <c r="D102" s="27" t="s">
        <v>360</v>
      </c>
      <c r="E102" s="46" t="s">
        <v>361</v>
      </c>
      <c r="F102" s="45">
        <f>'[1]2021年度园区有效投入-技术改造'!$I102</f>
        <v>2066.44</v>
      </c>
      <c r="G102" s="26" t="s">
        <v>62</v>
      </c>
      <c r="H102" s="27">
        <v>0.8</v>
      </c>
      <c r="I102" s="57">
        <f t="shared" si="19"/>
        <v>95.32</v>
      </c>
      <c r="J102" s="57">
        <f t="shared" si="20"/>
        <v>95.32</v>
      </c>
      <c r="K102" s="58">
        <v>24555.15</v>
      </c>
      <c r="L102" s="59">
        <f t="shared" si="21"/>
        <v>0.0841550550495517</v>
      </c>
      <c r="M102" s="57">
        <f t="shared" si="22"/>
        <v>95.06</v>
      </c>
      <c r="N102" s="56">
        <f t="shared" si="23"/>
        <v>95.06</v>
      </c>
      <c r="O102" s="26" t="s">
        <v>63</v>
      </c>
      <c r="P102" s="63">
        <v>5</v>
      </c>
      <c r="Q102" s="63" t="s">
        <v>64</v>
      </c>
      <c r="R102" s="56">
        <v>4</v>
      </c>
      <c r="S102" s="57">
        <f t="shared" si="24"/>
        <v>0.9919</v>
      </c>
      <c r="T102" s="56" t="str">
        <f t="shared" si="25"/>
        <v>是</v>
      </c>
      <c r="U102" s="69">
        <v>2842</v>
      </c>
      <c r="V102" s="70">
        <v>1</v>
      </c>
      <c r="W102" s="69">
        <v>1</v>
      </c>
      <c r="X102" s="70">
        <f t="shared" si="26"/>
        <v>197.04</v>
      </c>
      <c r="Y102" s="77" t="e">
        <f>VLOOKUP(C102,#REF!,9,FALSE)</f>
        <v>#REF!</v>
      </c>
      <c r="Z102" s="77" t="e">
        <f>VLOOKUP($C102,#REF!,3,FALSE)</f>
        <v>#REF!</v>
      </c>
      <c r="AA102" s="78" t="e">
        <f>VLOOKUP($C102,#REF!,4,FALSE)*0.8</f>
        <v>#REF!</v>
      </c>
      <c r="AB102" s="78" t="e">
        <f>VLOOKUP($C102,#REF!,5,FALSE)</f>
        <v>#REF!</v>
      </c>
      <c r="AC102" s="86" t="e">
        <f>VLOOKUP($C102,#REF!,6,FALSE)</f>
        <v>#REF!</v>
      </c>
      <c r="AD102" s="77">
        <v>1</v>
      </c>
      <c r="AE102" s="78" t="e">
        <f t="shared" si="32"/>
        <v>#REF!</v>
      </c>
      <c r="AF102" s="77" t="e">
        <f t="shared" si="33"/>
        <v>#REF!</v>
      </c>
      <c r="AG102" s="77"/>
      <c r="AH102" s="77"/>
      <c r="AI102" s="77"/>
      <c r="AJ102" s="56" t="e">
        <f t="shared" si="27"/>
        <v>#REF!</v>
      </c>
      <c r="AK102" s="69"/>
      <c r="AL102" s="69"/>
      <c r="AM102" s="95">
        <v>132.6</v>
      </c>
      <c r="AN102" s="95" t="s">
        <v>75</v>
      </c>
      <c r="AO102" s="94"/>
      <c r="AP102" s="94"/>
      <c r="AQ102" s="95"/>
      <c r="AR102" s="94">
        <f t="shared" si="28"/>
        <v>132.6</v>
      </c>
      <c r="AS102" s="97" t="e">
        <f t="shared" si="34"/>
        <v>#REF!</v>
      </c>
      <c r="AT102" s="2" t="e">
        <f t="shared" si="29"/>
        <v>#REF!</v>
      </c>
      <c r="AU102" s="2" t="e">
        <f t="shared" si="30"/>
        <v>#REF!</v>
      </c>
      <c r="AV102" s="2" t="e">
        <f t="shared" si="31"/>
        <v>#REF!</v>
      </c>
    </row>
    <row r="103" s="2" customFormat="1" ht="46" spans="1:48">
      <c r="A103" s="29">
        <v>102</v>
      </c>
      <c r="B103" s="27"/>
      <c r="C103" s="26" t="s">
        <v>362</v>
      </c>
      <c r="D103" s="27" t="s">
        <v>363</v>
      </c>
      <c r="E103" s="46" t="s">
        <v>364</v>
      </c>
      <c r="F103" s="45">
        <f>'[1]2021年度园区有效投入-技术改造'!$I103</f>
        <v>1322.16</v>
      </c>
      <c r="G103" s="26" t="s">
        <v>62</v>
      </c>
      <c r="H103" s="27">
        <v>0.8</v>
      </c>
      <c r="I103" s="57">
        <f t="shared" si="19"/>
        <v>95.19</v>
      </c>
      <c r="J103" s="57">
        <f t="shared" si="20"/>
        <v>95.19</v>
      </c>
      <c r="K103" s="58">
        <v>39636.17</v>
      </c>
      <c r="L103" s="59">
        <f t="shared" si="21"/>
        <v>0.0333574106680842</v>
      </c>
      <c r="M103" s="57">
        <f t="shared" si="22"/>
        <v>95.02</v>
      </c>
      <c r="N103" s="56">
        <f t="shared" si="23"/>
        <v>95.02</v>
      </c>
      <c r="O103" s="26" t="s">
        <v>69</v>
      </c>
      <c r="P103" s="63" t="s">
        <v>70</v>
      </c>
      <c r="Q103" s="63" t="s">
        <v>70</v>
      </c>
      <c r="R103" s="56"/>
      <c r="S103" s="57">
        <f t="shared" si="24"/>
        <v>0.9511</v>
      </c>
      <c r="T103" s="56" t="str">
        <f t="shared" si="25"/>
        <v>是</v>
      </c>
      <c r="U103" s="69" t="s">
        <v>79</v>
      </c>
      <c r="V103" s="70">
        <v>0.8</v>
      </c>
      <c r="W103" s="69">
        <v>1</v>
      </c>
      <c r="X103" s="70">
        <f t="shared" si="26"/>
        <v>97.4</v>
      </c>
      <c r="Y103" s="77"/>
      <c r="Z103" s="77"/>
      <c r="AA103" s="77"/>
      <c r="AB103" s="77"/>
      <c r="AC103" s="77"/>
      <c r="AD103" s="77">
        <v>1</v>
      </c>
      <c r="AE103" s="78">
        <f t="shared" si="32"/>
        <v>0</v>
      </c>
      <c r="AF103" s="77">
        <f t="shared" si="33"/>
        <v>0</v>
      </c>
      <c r="AG103" s="77"/>
      <c r="AH103" s="77"/>
      <c r="AI103" s="77"/>
      <c r="AJ103" s="56">
        <f t="shared" si="27"/>
        <v>97.4</v>
      </c>
      <c r="AK103" s="69"/>
      <c r="AL103" s="69"/>
      <c r="AM103" s="95" t="s">
        <v>75</v>
      </c>
      <c r="AN103" s="95" t="s">
        <v>75</v>
      </c>
      <c r="AO103" s="94"/>
      <c r="AP103" s="94"/>
      <c r="AQ103" s="95"/>
      <c r="AR103" s="94">
        <f t="shared" si="28"/>
        <v>0</v>
      </c>
      <c r="AS103" s="97">
        <f t="shared" si="34"/>
        <v>97.4</v>
      </c>
      <c r="AT103" s="2">
        <f t="shared" si="29"/>
        <v>97.4</v>
      </c>
      <c r="AU103" s="2">
        <f t="shared" si="30"/>
        <v>97.4</v>
      </c>
      <c r="AV103" s="2">
        <f t="shared" si="31"/>
        <v>0</v>
      </c>
    </row>
    <row r="104" s="2" customFormat="1" ht="46" spans="1:48">
      <c r="A104" s="29">
        <v>103</v>
      </c>
      <c r="B104" s="27"/>
      <c r="C104" s="26" t="s">
        <v>365</v>
      </c>
      <c r="D104" s="27" t="s">
        <v>366</v>
      </c>
      <c r="E104" s="46" t="s">
        <v>367</v>
      </c>
      <c r="F104" s="45">
        <f>'[1]2021年度园区有效投入-技术改造'!$I104</f>
        <v>757.58</v>
      </c>
      <c r="G104" s="26" t="s">
        <v>68</v>
      </c>
      <c r="H104" s="27">
        <v>1</v>
      </c>
      <c r="I104" s="57">
        <f t="shared" si="19"/>
        <v>95.1</v>
      </c>
      <c r="J104" s="57">
        <f t="shared" si="20"/>
        <v>95.1</v>
      </c>
      <c r="K104" s="58">
        <v>15649.92</v>
      </c>
      <c r="L104" s="59">
        <f t="shared" si="21"/>
        <v>0.048407915184231</v>
      </c>
      <c r="M104" s="57">
        <f t="shared" si="22"/>
        <v>95.03</v>
      </c>
      <c r="N104" s="56">
        <f t="shared" si="23"/>
        <v>95.03</v>
      </c>
      <c r="O104" s="26" t="s">
        <v>69</v>
      </c>
      <c r="P104" s="63" t="s">
        <v>70</v>
      </c>
      <c r="Q104" s="63" t="s">
        <v>70</v>
      </c>
      <c r="R104" s="56"/>
      <c r="S104" s="57">
        <f t="shared" si="24"/>
        <v>0.9507</v>
      </c>
      <c r="T104" s="56" t="str">
        <f t="shared" si="25"/>
        <v>是</v>
      </c>
      <c r="U104" s="69">
        <v>870</v>
      </c>
      <c r="V104" s="70">
        <v>1</v>
      </c>
      <c r="W104" s="69">
        <v>1</v>
      </c>
      <c r="X104" s="70">
        <f t="shared" si="26"/>
        <v>72.77</v>
      </c>
      <c r="Y104" s="77"/>
      <c r="Z104" s="77"/>
      <c r="AA104" s="77"/>
      <c r="AB104" s="77"/>
      <c r="AC104" s="77"/>
      <c r="AD104" s="77">
        <v>1</v>
      </c>
      <c r="AE104" s="78">
        <f t="shared" si="32"/>
        <v>0</v>
      </c>
      <c r="AF104" s="77">
        <f t="shared" si="33"/>
        <v>0</v>
      </c>
      <c r="AG104" s="77"/>
      <c r="AH104" s="77"/>
      <c r="AI104" s="77"/>
      <c r="AJ104" s="56">
        <f t="shared" si="27"/>
        <v>72.77</v>
      </c>
      <c r="AK104" s="69"/>
      <c r="AL104" s="69"/>
      <c r="AM104" s="95" t="s">
        <v>75</v>
      </c>
      <c r="AN104" s="95" t="s">
        <v>75</v>
      </c>
      <c r="AO104" s="94"/>
      <c r="AP104" s="94"/>
      <c r="AQ104" s="95"/>
      <c r="AR104" s="94">
        <f t="shared" si="28"/>
        <v>0</v>
      </c>
      <c r="AS104" s="97">
        <f t="shared" si="34"/>
        <v>72.77</v>
      </c>
      <c r="AT104" s="2">
        <f t="shared" si="29"/>
        <v>72.77</v>
      </c>
      <c r="AU104" s="2">
        <f t="shared" si="30"/>
        <v>72.77</v>
      </c>
      <c r="AV104" s="2">
        <f t="shared" si="31"/>
        <v>0</v>
      </c>
    </row>
    <row r="105" s="2" customFormat="1" ht="46" spans="1:48">
      <c r="A105" s="29">
        <v>104</v>
      </c>
      <c r="B105" s="27"/>
      <c r="C105" s="26" t="s">
        <v>368</v>
      </c>
      <c r="D105" s="27" t="s">
        <v>369</v>
      </c>
      <c r="E105" s="46" t="s">
        <v>370</v>
      </c>
      <c r="F105" s="45">
        <f>'[1]2021年度园区有效投入-技术改造'!$I105</f>
        <v>274.2</v>
      </c>
      <c r="G105" s="26" t="s">
        <v>86</v>
      </c>
      <c r="H105" s="27">
        <v>0.7</v>
      </c>
      <c r="I105" s="57">
        <f t="shared" si="19"/>
        <v>95.01</v>
      </c>
      <c r="J105" s="57">
        <f t="shared" si="20"/>
        <v>95.01</v>
      </c>
      <c r="K105" s="58">
        <v>3631.17</v>
      </c>
      <c r="L105" s="59">
        <f t="shared" si="21"/>
        <v>0.0755128512297689</v>
      </c>
      <c r="M105" s="57">
        <f t="shared" si="22"/>
        <v>95.05</v>
      </c>
      <c r="N105" s="56">
        <f t="shared" si="23"/>
        <v>95.05</v>
      </c>
      <c r="O105" s="26" t="s">
        <v>69</v>
      </c>
      <c r="P105" s="63" t="s">
        <v>70</v>
      </c>
      <c r="Q105" s="63" t="s">
        <v>70</v>
      </c>
      <c r="R105" s="56"/>
      <c r="S105" s="57">
        <f t="shared" si="24"/>
        <v>0.9503</v>
      </c>
      <c r="T105" s="56" t="str">
        <f t="shared" si="25"/>
        <v>否</v>
      </c>
      <c r="U105" s="69">
        <v>957</v>
      </c>
      <c r="V105" s="70">
        <v>1</v>
      </c>
      <c r="W105" s="69">
        <v>1</v>
      </c>
      <c r="X105" s="70">
        <f t="shared" si="26"/>
        <v>24.68</v>
      </c>
      <c r="Y105" s="77"/>
      <c r="Z105" s="77"/>
      <c r="AA105" s="77"/>
      <c r="AB105" s="77"/>
      <c r="AC105" s="77"/>
      <c r="AD105" s="77">
        <v>1</v>
      </c>
      <c r="AE105" s="78">
        <f t="shared" si="32"/>
        <v>0</v>
      </c>
      <c r="AF105" s="77">
        <f t="shared" si="33"/>
        <v>0</v>
      </c>
      <c r="AG105" s="77"/>
      <c r="AH105" s="77"/>
      <c r="AI105" s="77"/>
      <c r="AJ105" s="56">
        <f t="shared" si="27"/>
        <v>24.68</v>
      </c>
      <c r="AK105" s="69"/>
      <c r="AL105" s="69"/>
      <c r="AM105" s="95" t="s">
        <v>75</v>
      </c>
      <c r="AN105" s="95" t="s">
        <v>75</v>
      </c>
      <c r="AO105" s="94"/>
      <c r="AP105" s="94"/>
      <c r="AQ105" s="95"/>
      <c r="AR105" s="94">
        <f t="shared" si="28"/>
        <v>0</v>
      </c>
      <c r="AS105" s="97">
        <f t="shared" si="34"/>
        <v>24.68</v>
      </c>
      <c r="AT105" s="2">
        <f t="shared" si="29"/>
        <v>24.68</v>
      </c>
      <c r="AU105" s="2">
        <f t="shared" si="30"/>
        <v>24.68</v>
      </c>
      <c r="AV105" s="2">
        <f t="shared" si="31"/>
        <v>0</v>
      </c>
    </row>
    <row r="106" s="2" customFormat="1" ht="46" spans="1:48">
      <c r="A106" s="29">
        <v>105</v>
      </c>
      <c r="B106" s="27"/>
      <c r="C106" s="26" t="s">
        <v>371</v>
      </c>
      <c r="D106" s="27" t="s">
        <v>372</v>
      </c>
      <c r="E106" s="46" t="s">
        <v>373</v>
      </c>
      <c r="F106" s="45">
        <f>'[1]2021年度园区有效投入-技术改造'!$I106</f>
        <v>1007.18</v>
      </c>
      <c r="G106" s="26" t="s">
        <v>62</v>
      </c>
      <c r="H106" s="27">
        <v>0.8</v>
      </c>
      <c r="I106" s="57">
        <f t="shared" si="19"/>
        <v>95.14</v>
      </c>
      <c r="J106" s="57">
        <f t="shared" si="20"/>
        <v>95.14</v>
      </c>
      <c r="K106" s="58">
        <v>41327.31</v>
      </c>
      <c r="L106" s="59">
        <f t="shared" si="21"/>
        <v>0.0243708095203874</v>
      </c>
      <c r="M106" s="57">
        <f t="shared" si="22"/>
        <v>95.02</v>
      </c>
      <c r="N106" s="56">
        <f t="shared" si="23"/>
        <v>95.02</v>
      </c>
      <c r="O106" s="26" t="s">
        <v>69</v>
      </c>
      <c r="P106" s="63" t="s">
        <v>70</v>
      </c>
      <c r="Q106" s="63" t="s">
        <v>70</v>
      </c>
      <c r="R106" s="56"/>
      <c r="S106" s="57">
        <f t="shared" si="24"/>
        <v>0.9508</v>
      </c>
      <c r="T106" s="56" t="str">
        <f t="shared" si="25"/>
        <v>是</v>
      </c>
      <c r="U106" s="69" t="s">
        <v>79</v>
      </c>
      <c r="V106" s="70">
        <v>0.8</v>
      </c>
      <c r="W106" s="69">
        <v>1</v>
      </c>
      <c r="X106" s="70">
        <f t="shared" si="26"/>
        <v>74.18</v>
      </c>
      <c r="Y106" s="77" t="e">
        <f>VLOOKUP(C106,#REF!,9,FALSE)</f>
        <v>#REF!</v>
      </c>
      <c r="Z106" s="77" t="e">
        <f>VLOOKUP($C106,#REF!,3,FALSE)</f>
        <v>#REF!</v>
      </c>
      <c r="AA106" s="78" t="e">
        <f>VLOOKUP($C106,#REF!,4,FALSE)*0.8</f>
        <v>#REF!</v>
      </c>
      <c r="AB106" s="78" t="e">
        <f>VLOOKUP($C106,#REF!,5,FALSE)</f>
        <v>#REF!</v>
      </c>
      <c r="AC106" s="86" t="e">
        <f>VLOOKUP($C106,#REF!,6,FALSE)</f>
        <v>#REF!</v>
      </c>
      <c r="AD106" s="77">
        <v>1</v>
      </c>
      <c r="AE106" s="78" t="e">
        <f t="shared" ref="AE106:AE137" si="35">Y106*0.05*AC106</f>
        <v>#REF!</v>
      </c>
      <c r="AF106" s="77" t="e">
        <f t="shared" ref="AF106:AF137" si="36">ROUND(AD106*AE106,2)</f>
        <v>#REF!</v>
      </c>
      <c r="AG106" s="77"/>
      <c r="AH106" s="77"/>
      <c r="AI106" s="77"/>
      <c r="AJ106" s="56" t="e">
        <f t="shared" si="27"/>
        <v>#REF!</v>
      </c>
      <c r="AK106" s="69"/>
      <c r="AL106" s="69"/>
      <c r="AM106" s="95" t="s">
        <v>75</v>
      </c>
      <c r="AN106" s="95" t="s">
        <v>75</v>
      </c>
      <c r="AO106" s="94"/>
      <c r="AP106" s="94"/>
      <c r="AQ106" s="95"/>
      <c r="AR106" s="94">
        <f t="shared" si="28"/>
        <v>0</v>
      </c>
      <c r="AS106" s="97" t="e">
        <f t="shared" si="34"/>
        <v>#REF!</v>
      </c>
      <c r="AT106" s="2" t="e">
        <f t="shared" si="29"/>
        <v>#REF!</v>
      </c>
      <c r="AU106" s="2" t="e">
        <f t="shared" si="30"/>
        <v>#REF!</v>
      </c>
      <c r="AV106" s="2" t="e">
        <f t="shared" si="31"/>
        <v>#REF!</v>
      </c>
    </row>
    <row r="107" s="2" customFormat="1" ht="31" spans="1:48">
      <c r="A107" s="29">
        <v>106</v>
      </c>
      <c r="B107" s="27"/>
      <c r="C107" s="26" t="s">
        <v>374</v>
      </c>
      <c r="D107" s="27" t="s">
        <v>375</v>
      </c>
      <c r="E107" s="46" t="s">
        <v>376</v>
      </c>
      <c r="F107" s="45">
        <f>'[1]2021年度园区有效投入-技术改造'!$I107</f>
        <v>770.6</v>
      </c>
      <c r="G107" s="26" t="s">
        <v>62</v>
      </c>
      <c r="H107" s="27">
        <v>0.8</v>
      </c>
      <c r="I107" s="57">
        <f t="shared" si="19"/>
        <v>95.1</v>
      </c>
      <c r="J107" s="57">
        <f t="shared" si="20"/>
        <v>95.1</v>
      </c>
      <c r="K107" s="58">
        <v>9285.82</v>
      </c>
      <c r="L107" s="59">
        <f t="shared" si="21"/>
        <v>0.0829867475354896</v>
      </c>
      <c r="M107" s="57">
        <f t="shared" si="22"/>
        <v>95.06</v>
      </c>
      <c r="N107" s="56">
        <f t="shared" si="23"/>
        <v>95.06</v>
      </c>
      <c r="O107" s="26" t="s">
        <v>69</v>
      </c>
      <c r="P107" s="63" t="s">
        <v>70</v>
      </c>
      <c r="Q107" s="63" t="s">
        <v>70</v>
      </c>
      <c r="R107" s="56"/>
      <c r="S107" s="57">
        <f t="shared" si="24"/>
        <v>0.9508</v>
      </c>
      <c r="T107" s="56" t="str">
        <f t="shared" si="25"/>
        <v>是</v>
      </c>
      <c r="U107" s="69" t="s">
        <v>79</v>
      </c>
      <c r="V107" s="70">
        <v>0.8</v>
      </c>
      <c r="W107" s="69">
        <v>1</v>
      </c>
      <c r="X107" s="70">
        <f t="shared" si="26"/>
        <v>56.76</v>
      </c>
      <c r="Y107" s="77" t="e">
        <f>VLOOKUP(C107,#REF!,9,FALSE)</f>
        <v>#REF!</v>
      </c>
      <c r="Z107" s="77" t="e">
        <f>VLOOKUP($C107,#REF!,3,FALSE)</f>
        <v>#REF!</v>
      </c>
      <c r="AA107" s="78" t="e">
        <f>VLOOKUP($C107,#REF!,4,FALSE)*0.8</f>
        <v>#REF!</v>
      </c>
      <c r="AB107" s="78" t="e">
        <f>VLOOKUP($C107,#REF!,5,FALSE)</f>
        <v>#REF!</v>
      </c>
      <c r="AC107" s="86" t="e">
        <f>VLOOKUP($C107,#REF!,6,FALSE)</f>
        <v>#REF!</v>
      </c>
      <c r="AD107" s="77">
        <v>1</v>
      </c>
      <c r="AE107" s="78" t="e">
        <f t="shared" si="35"/>
        <v>#REF!</v>
      </c>
      <c r="AF107" s="77" t="e">
        <f t="shared" si="36"/>
        <v>#REF!</v>
      </c>
      <c r="AG107" s="77"/>
      <c r="AH107" s="77"/>
      <c r="AI107" s="77"/>
      <c r="AJ107" s="56" t="e">
        <f t="shared" si="27"/>
        <v>#REF!</v>
      </c>
      <c r="AK107" s="69"/>
      <c r="AL107" s="69"/>
      <c r="AM107" s="95" t="s">
        <v>75</v>
      </c>
      <c r="AN107" s="95" t="s">
        <v>75</v>
      </c>
      <c r="AO107" s="94"/>
      <c r="AP107" s="94"/>
      <c r="AQ107" s="95"/>
      <c r="AR107" s="94">
        <f t="shared" si="28"/>
        <v>0</v>
      </c>
      <c r="AS107" s="97" t="e">
        <f t="shared" si="34"/>
        <v>#REF!</v>
      </c>
      <c r="AT107" s="2" t="e">
        <f t="shared" si="29"/>
        <v>#REF!</v>
      </c>
      <c r="AU107" s="2" t="e">
        <f t="shared" si="30"/>
        <v>#REF!</v>
      </c>
      <c r="AV107" s="2" t="e">
        <f t="shared" si="31"/>
        <v>#REF!</v>
      </c>
    </row>
    <row r="108" s="2" customFormat="1" ht="46" spans="1:48">
      <c r="A108" s="29">
        <v>107</v>
      </c>
      <c r="B108" s="27"/>
      <c r="C108" s="26" t="s">
        <v>377</v>
      </c>
      <c r="D108" s="27" t="s">
        <v>378</v>
      </c>
      <c r="E108" s="46" t="s">
        <v>379</v>
      </c>
      <c r="F108" s="45">
        <f>'[1]2021年度园区有效投入-技术改造'!$I108</f>
        <v>597.2</v>
      </c>
      <c r="G108" s="26" t="s">
        <v>86</v>
      </c>
      <c r="H108" s="27">
        <v>0.7</v>
      </c>
      <c r="I108" s="57">
        <f t="shared" si="19"/>
        <v>95.07</v>
      </c>
      <c r="J108" s="57">
        <f t="shared" si="20"/>
        <v>95.07</v>
      </c>
      <c r="K108" s="58">
        <v>6681.27</v>
      </c>
      <c r="L108" s="59">
        <f t="shared" si="21"/>
        <v>0.0893842039013541</v>
      </c>
      <c r="M108" s="57">
        <f t="shared" si="22"/>
        <v>95.07</v>
      </c>
      <c r="N108" s="56">
        <f t="shared" si="23"/>
        <v>95.07</v>
      </c>
      <c r="O108" s="26" t="s">
        <v>69</v>
      </c>
      <c r="P108" s="63" t="s">
        <v>70</v>
      </c>
      <c r="Q108" s="63" t="s">
        <v>70</v>
      </c>
      <c r="R108" s="56"/>
      <c r="S108" s="57">
        <f t="shared" si="24"/>
        <v>0.9507</v>
      </c>
      <c r="T108" s="56" t="str">
        <f t="shared" si="25"/>
        <v>是</v>
      </c>
      <c r="U108" s="69">
        <v>655</v>
      </c>
      <c r="V108" s="70">
        <v>1</v>
      </c>
      <c r="W108" s="69">
        <v>1</v>
      </c>
      <c r="X108" s="70">
        <f t="shared" si="26"/>
        <v>53.78</v>
      </c>
      <c r="Y108" s="77"/>
      <c r="Z108" s="77"/>
      <c r="AA108" s="77"/>
      <c r="AB108" s="77"/>
      <c r="AC108" s="77"/>
      <c r="AD108" s="77">
        <v>1</v>
      </c>
      <c r="AE108" s="78">
        <f t="shared" si="35"/>
        <v>0</v>
      </c>
      <c r="AF108" s="77">
        <f t="shared" si="36"/>
        <v>0</v>
      </c>
      <c r="AG108" s="77"/>
      <c r="AH108" s="77"/>
      <c r="AI108" s="77"/>
      <c r="AJ108" s="56">
        <f t="shared" si="27"/>
        <v>53.78</v>
      </c>
      <c r="AK108" s="69"/>
      <c r="AL108" s="69"/>
      <c r="AM108" s="95" t="s">
        <v>75</v>
      </c>
      <c r="AN108" s="95" t="s">
        <v>75</v>
      </c>
      <c r="AO108" s="94"/>
      <c r="AP108" s="94"/>
      <c r="AQ108" s="95"/>
      <c r="AR108" s="94">
        <f t="shared" si="28"/>
        <v>0</v>
      </c>
      <c r="AS108" s="97">
        <f t="shared" si="34"/>
        <v>53.78</v>
      </c>
      <c r="AT108" s="2">
        <f t="shared" si="29"/>
        <v>53.78</v>
      </c>
      <c r="AU108" s="2">
        <f t="shared" si="30"/>
        <v>53.78</v>
      </c>
      <c r="AV108" s="2">
        <f t="shared" si="31"/>
        <v>0</v>
      </c>
    </row>
    <row r="109" s="2" customFormat="1" ht="46" spans="1:48">
      <c r="A109" s="29">
        <v>108</v>
      </c>
      <c r="B109" s="27"/>
      <c r="C109" s="26" t="s">
        <v>380</v>
      </c>
      <c r="D109" s="27" t="s">
        <v>381</v>
      </c>
      <c r="E109" s="46" t="s">
        <v>382</v>
      </c>
      <c r="F109" s="45">
        <f>'[1]2021年度园区有效投入-技术改造'!$I109</f>
        <v>1794.2</v>
      </c>
      <c r="G109" s="26" t="s">
        <v>86</v>
      </c>
      <c r="H109" s="27">
        <v>0.7</v>
      </c>
      <c r="I109" s="57">
        <f t="shared" si="19"/>
        <v>95.28</v>
      </c>
      <c r="J109" s="57">
        <f t="shared" si="20"/>
        <v>95.28</v>
      </c>
      <c r="K109" s="58">
        <v>709.69</v>
      </c>
      <c r="L109" s="59">
        <f t="shared" si="21"/>
        <v>2.52814609195564</v>
      </c>
      <c r="M109" s="57">
        <f t="shared" si="22"/>
        <v>96.88</v>
      </c>
      <c r="N109" s="56">
        <f t="shared" si="23"/>
        <v>96.88</v>
      </c>
      <c r="O109" s="26" t="s">
        <v>69</v>
      </c>
      <c r="P109" s="63" t="s">
        <v>70</v>
      </c>
      <c r="Q109" s="63" t="s">
        <v>70</v>
      </c>
      <c r="R109" s="56"/>
      <c r="S109" s="57">
        <f t="shared" si="24"/>
        <v>0.9608</v>
      </c>
      <c r="T109" s="56" t="str">
        <f t="shared" si="25"/>
        <v>是</v>
      </c>
      <c r="U109" s="69" t="s">
        <v>79</v>
      </c>
      <c r="V109" s="70">
        <v>0.8</v>
      </c>
      <c r="W109" s="69">
        <v>1</v>
      </c>
      <c r="X109" s="70">
        <f t="shared" si="26"/>
        <v>130.42</v>
      </c>
      <c r="Y109" s="77" t="e">
        <f>VLOOKUP(C109,#REF!,9,FALSE)</f>
        <v>#REF!</v>
      </c>
      <c r="Z109" s="77" t="e">
        <f>VLOOKUP($C109,#REF!,3,FALSE)</f>
        <v>#REF!</v>
      </c>
      <c r="AA109" s="78" t="e">
        <f>VLOOKUP($C109,#REF!,4,FALSE)*0.8</f>
        <v>#REF!</v>
      </c>
      <c r="AB109" s="78" t="e">
        <f>VLOOKUP($C109,#REF!,5,FALSE)</f>
        <v>#REF!</v>
      </c>
      <c r="AC109" s="86" t="e">
        <f>VLOOKUP($C109,#REF!,6,FALSE)</f>
        <v>#REF!</v>
      </c>
      <c r="AD109" s="77">
        <v>1</v>
      </c>
      <c r="AE109" s="78" t="e">
        <f t="shared" si="35"/>
        <v>#REF!</v>
      </c>
      <c r="AF109" s="77" t="e">
        <f t="shared" si="36"/>
        <v>#REF!</v>
      </c>
      <c r="AG109" s="77"/>
      <c r="AH109" s="77"/>
      <c r="AI109" s="77"/>
      <c r="AJ109" s="56" t="e">
        <f t="shared" si="27"/>
        <v>#REF!</v>
      </c>
      <c r="AK109" s="69"/>
      <c r="AL109" s="69"/>
      <c r="AM109" s="95" t="s">
        <v>75</v>
      </c>
      <c r="AN109" s="95" t="s">
        <v>75</v>
      </c>
      <c r="AO109" s="94"/>
      <c r="AP109" s="94"/>
      <c r="AQ109" s="95"/>
      <c r="AR109" s="94">
        <f t="shared" si="28"/>
        <v>0</v>
      </c>
      <c r="AS109" s="97" t="e">
        <f t="shared" si="34"/>
        <v>#REF!</v>
      </c>
      <c r="AT109" s="2" t="e">
        <f t="shared" si="29"/>
        <v>#REF!</v>
      </c>
      <c r="AU109" s="2" t="e">
        <f t="shared" si="30"/>
        <v>#REF!</v>
      </c>
      <c r="AV109" s="2" t="e">
        <f t="shared" si="31"/>
        <v>#REF!</v>
      </c>
    </row>
    <row r="110" s="2" customFormat="1" ht="61" spans="1:48">
      <c r="A110" s="29">
        <v>109</v>
      </c>
      <c r="B110" s="27"/>
      <c r="C110" s="26" t="s">
        <v>383</v>
      </c>
      <c r="D110" s="27" t="s">
        <v>384</v>
      </c>
      <c r="E110" s="46" t="s">
        <v>385</v>
      </c>
      <c r="F110" s="45">
        <f>'[1]2021年度园区有效投入-技术改造'!$I110</f>
        <v>401.97</v>
      </c>
      <c r="G110" s="26" t="s">
        <v>62</v>
      </c>
      <c r="H110" s="27">
        <v>0.8</v>
      </c>
      <c r="I110" s="57">
        <f t="shared" si="19"/>
        <v>95.03</v>
      </c>
      <c r="J110" s="57">
        <f t="shared" si="20"/>
        <v>95.03</v>
      </c>
      <c r="K110" s="58">
        <v>3750</v>
      </c>
      <c r="L110" s="59">
        <f t="shared" si="21"/>
        <v>0.107192</v>
      </c>
      <c r="M110" s="57">
        <f t="shared" si="22"/>
        <v>95.08</v>
      </c>
      <c r="N110" s="56">
        <f t="shared" si="23"/>
        <v>95.08</v>
      </c>
      <c r="O110" s="26" t="s">
        <v>69</v>
      </c>
      <c r="P110" s="63" t="s">
        <v>70</v>
      </c>
      <c r="Q110" s="63" t="s">
        <v>70</v>
      </c>
      <c r="R110" s="56"/>
      <c r="S110" s="57">
        <f t="shared" si="24"/>
        <v>0.9506</v>
      </c>
      <c r="T110" s="56" t="str">
        <f t="shared" si="25"/>
        <v>否</v>
      </c>
      <c r="U110" s="69">
        <v>449</v>
      </c>
      <c r="V110" s="70">
        <v>1</v>
      </c>
      <c r="W110" s="69">
        <v>1</v>
      </c>
      <c r="X110" s="70">
        <f t="shared" si="26"/>
        <v>37</v>
      </c>
      <c r="Y110" s="77"/>
      <c r="Z110" s="77"/>
      <c r="AA110" s="77"/>
      <c r="AB110" s="77"/>
      <c r="AC110" s="77"/>
      <c r="AD110" s="77">
        <v>1</v>
      </c>
      <c r="AE110" s="78">
        <f t="shared" si="35"/>
        <v>0</v>
      </c>
      <c r="AF110" s="77">
        <f t="shared" si="36"/>
        <v>0</v>
      </c>
      <c r="AG110" s="77"/>
      <c r="AH110" s="77"/>
      <c r="AI110" s="77"/>
      <c r="AJ110" s="56">
        <f t="shared" si="27"/>
        <v>37</v>
      </c>
      <c r="AK110" s="69"/>
      <c r="AL110" s="69"/>
      <c r="AM110" s="95" t="s">
        <v>75</v>
      </c>
      <c r="AN110" s="95" t="s">
        <v>75</v>
      </c>
      <c r="AO110" s="94"/>
      <c r="AP110" s="94"/>
      <c r="AQ110" s="95"/>
      <c r="AR110" s="94">
        <f t="shared" si="28"/>
        <v>0</v>
      </c>
      <c r="AS110" s="97">
        <f t="shared" si="34"/>
        <v>37</v>
      </c>
      <c r="AT110" s="2">
        <f t="shared" si="29"/>
        <v>37</v>
      </c>
      <c r="AU110" s="2">
        <f t="shared" si="30"/>
        <v>37</v>
      </c>
      <c r="AV110" s="2">
        <f t="shared" si="31"/>
        <v>0</v>
      </c>
    </row>
    <row r="111" s="2" customFormat="1" ht="46" spans="1:48">
      <c r="A111" s="29">
        <v>110</v>
      </c>
      <c r="B111" s="27"/>
      <c r="C111" s="26" t="s">
        <v>386</v>
      </c>
      <c r="D111" s="27" t="s">
        <v>387</v>
      </c>
      <c r="E111" s="46" t="s">
        <v>388</v>
      </c>
      <c r="F111" s="45">
        <f>'[1]2021年度园区有效投入-技术改造'!$I111</f>
        <v>617.01</v>
      </c>
      <c r="G111" s="26" t="s">
        <v>62</v>
      </c>
      <c r="H111" s="27">
        <v>0.8</v>
      </c>
      <c r="I111" s="57">
        <f t="shared" si="19"/>
        <v>95.07</v>
      </c>
      <c r="J111" s="57">
        <f t="shared" si="20"/>
        <v>95.07</v>
      </c>
      <c r="K111" s="58">
        <v>9765.03</v>
      </c>
      <c r="L111" s="59">
        <f t="shared" si="21"/>
        <v>0.0631856737767319</v>
      </c>
      <c r="M111" s="57">
        <f t="shared" si="22"/>
        <v>95.05</v>
      </c>
      <c r="N111" s="56">
        <f t="shared" si="23"/>
        <v>95.05</v>
      </c>
      <c r="O111" s="26" t="s">
        <v>69</v>
      </c>
      <c r="P111" s="63" t="s">
        <v>70</v>
      </c>
      <c r="Q111" s="63" t="s">
        <v>70</v>
      </c>
      <c r="R111" s="56"/>
      <c r="S111" s="57">
        <f t="shared" si="24"/>
        <v>0.9506</v>
      </c>
      <c r="T111" s="56" t="str">
        <f t="shared" si="25"/>
        <v>是</v>
      </c>
      <c r="U111" s="69">
        <v>2110</v>
      </c>
      <c r="V111" s="70">
        <v>1</v>
      </c>
      <c r="W111" s="69">
        <v>1</v>
      </c>
      <c r="X111" s="70">
        <f t="shared" si="26"/>
        <v>56.79</v>
      </c>
      <c r="Y111" s="77"/>
      <c r="Z111" s="77"/>
      <c r="AA111" s="77"/>
      <c r="AB111" s="77"/>
      <c r="AC111" s="77"/>
      <c r="AD111" s="77">
        <v>1</v>
      </c>
      <c r="AE111" s="78">
        <f t="shared" si="35"/>
        <v>0</v>
      </c>
      <c r="AF111" s="77">
        <f t="shared" si="36"/>
        <v>0</v>
      </c>
      <c r="AG111" s="77"/>
      <c r="AH111" s="77"/>
      <c r="AI111" s="77"/>
      <c r="AJ111" s="56">
        <f t="shared" si="27"/>
        <v>56.79</v>
      </c>
      <c r="AK111" s="69"/>
      <c r="AL111" s="69"/>
      <c r="AM111" s="95" t="s">
        <v>75</v>
      </c>
      <c r="AN111" s="95" t="s">
        <v>75</v>
      </c>
      <c r="AO111" s="94"/>
      <c r="AP111" s="94"/>
      <c r="AQ111" s="95"/>
      <c r="AR111" s="94">
        <f t="shared" si="28"/>
        <v>0</v>
      </c>
      <c r="AS111" s="97">
        <f t="shared" si="34"/>
        <v>56.79</v>
      </c>
      <c r="AT111" s="2">
        <f t="shared" si="29"/>
        <v>56.79</v>
      </c>
      <c r="AU111" s="2">
        <f t="shared" si="30"/>
        <v>56.79</v>
      </c>
      <c r="AV111" s="2">
        <f t="shared" si="31"/>
        <v>0</v>
      </c>
    </row>
    <row r="112" s="2" customFormat="1" ht="31" spans="1:48">
      <c r="A112" s="29">
        <v>111</v>
      </c>
      <c r="B112" s="27"/>
      <c r="C112" s="26" t="s">
        <v>389</v>
      </c>
      <c r="D112" s="27" t="s">
        <v>390</v>
      </c>
      <c r="E112" s="46" t="s">
        <v>391</v>
      </c>
      <c r="F112" s="45">
        <f>'[1]2021年度园区有效投入-技术改造'!$I112</f>
        <v>1611.72</v>
      </c>
      <c r="G112" s="26" t="s">
        <v>62</v>
      </c>
      <c r="H112" s="27">
        <v>0.8</v>
      </c>
      <c r="I112" s="57">
        <f t="shared" si="19"/>
        <v>95.24</v>
      </c>
      <c r="J112" s="57">
        <f t="shared" si="20"/>
        <v>95.24</v>
      </c>
      <c r="K112" s="58">
        <v>1672.2</v>
      </c>
      <c r="L112" s="59">
        <f t="shared" si="21"/>
        <v>0.963832077502691</v>
      </c>
      <c r="M112" s="57">
        <f t="shared" si="22"/>
        <v>95.71</v>
      </c>
      <c r="N112" s="56">
        <f t="shared" si="23"/>
        <v>95.71</v>
      </c>
      <c r="O112" s="26" t="s">
        <v>69</v>
      </c>
      <c r="P112" s="63" t="s">
        <v>70</v>
      </c>
      <c r="Q112" s="63" t="s">
        <v>70</v>
      </c>
      <c r="R112" s="56"/>
      <c r="S112" s="57">
        <f t="shared" si="24"/>
        <v>0.9548</v>
      </c>
      <c r="T112" s="56" t="str">
        <f t="shared" si="25"/>
        <v>是</v>
      </c>
      <c r="U112" s="69">
        <v>1600</v>
      </c>
      <c r="V112" s="70">
        <v>1</v>
      </c>
      <c r="W112" s="69">
        <v>1</v>
      </c>
      <c r="X112" s="70">
        <f t="shared" si="26"/>
        <v>148.9</v>
      </c>
      <c r="Y112" s="77"/>
      <c r="Z112" s="77"/>
      <c r="AA112" s="77"/>
      <c r="AB112" s="77"/>
      <c r="AC112" s="77"/>
      <c r="AD112" s="77">
        <v>1</v>
      </c>
      <c r="AE112" s="78">
        <f t="shared" si="35"/>
        <v>0</v>
      </c>
      <c r="AF112" s="77">
        <f t="shared" si="36"/>
        <v>0</v>
      </c>
      <c r="AG112" s="77"/>
      <c r="AH112" s="77"/>
      <c r="AI112" s="77"/>
      <c r="AJ112" s="56">
        <f t="shared" si="27"/>
        <v>148.9</v>
      </c>
      <c r="AK112" s="69"/>
      <c r="AL112" s="69"/>
      <c r="AM112" s="95" t="s">
        <v>75</v>
      </c>
      <c r="AN112" s="95" t="s">
        <v>75</v>
      </c>
      <c r="AO112" s="94"/>
      <c r="AP112" s="94"/>
      <c r="AQ112" s="95"/>
      <c r="AR112" s="94">
        <f t="shared" si="28"/>
        <v>0</v>
      </c>
      <c r="AS112" s="97">
        <f t="shared" si="34"/>
        <v>148.9</v>
      </c>
      <c r="AT112" s="2">
        <f t="shared" si="29"/>
        <v>148.9</v>
      </c>
      <c r="AU112" s="2">
        <f t="shared" si="30"/>
        <v>148.9</v>
      </c>
      <c r="AV112" s="2">
        <f t="shared" si="31"/>
        <v>0</v>
      </c>
    </row>
    <row r="113" s="2" customFormat="1" ht="46" spans="1:48">
      <c r="A113" s="29">
        <v>112</v>
      </c>
      <c r="B113" s="27"/>
      <c r="C113" s="26" t="s">
        <v>392</v>
      </c>
      <c r="D113" s="27" t="s">
        <v>393</v>
      </c>
      <c r="E113" s="46" t="s">
        <v>394</v>
      </c>
      <c r="F113" s="45">
        <f>'[1]2021年度园区有效投入-技术改造'!$I113</f>
        <v>831.82</v>
      </c>
      <c r="G113" s="26" t="s">
        <v>62</v>
      </c>
      <c r="H113" s="27">
        <v>0.8</v>
      </c>
      <c r="I113" s="57">
        <f t="shared" si="19"/>
        <v>95.11</v>
      </c>
      <c r="J113" s="57">
        <f t="shared" si="20"/>
        <v>95.11</v>
      </c>
      <c r="K113" s="58">
        <v>21360</v>
      </c>
      <c r="L113" s="59">
        <f t="shared" si="21"/>
        <v>0.0389428838951311</v>
      </c>
      <c r="M113" s="57">
        <f t="shared" si="22"/>
        <v>95.03</v>
      </c>
      <c r="N113" s="56">
        <f t="shared" si="23"/>
        <v>95.03</v>
      </c>
      <c r="O113" s="26" t="s">
        <v>69</v>
      </c>
      <c r="P113" s="63" t="s">
        <v>70</v>
      </c>
      <c r="Q113" s="63" t="s">
        <v>70</v>
      </c>
      <c r="R113" s="56"/>
      <c r="S113" s="57">
        <f t="shared" si="24"/>
        <v>0.9507</v>
      </c>
      <c r="T113" s="56" t="str">
        <f t="shared" si="25"/>
        <v>是</v>
      </c>
      <c r="U113" s="69" t="s">
        <v>79</v>
      </c>
      <c r="V113" s="70">
        <v>0.8</v>
      </c>
      <c r="W113" s="69">
        <v>1</v>
      </c>
      <c r="X113" s="70">
        <f t="shared" si="26"/>
        <v>61.26</v>
      </c>
      <c r="Y113" s="77" t="e">
        <f>VLOOKUP(C113,#REF!,9,FALSE)</f>
        <v>#REF!</v>
      </c>
      <c r="Z113" s="77" t="e">
        <f>VLOOKUP($C113,#REF!,3,FALSE)</f>
        <v>#REF!</v>
      </c>
      <c r="AA113" s="78" t="e">
        <f>VLOOKUP($C113,#REF!,4,FALSE)*0.8</f>
        <v>#REF!</v>
      </c>
      <c r="AB113" s="78" t="e">
        <f>VLOOKUP($C113,#REF!,5,FALSE)</f>
        <v>#REF!</v>
      </c>
      <c r="AC113" s="86" t="e">
        <f>VLOOKUP($C113,#REF!,6,FALSE)</f>
        <v>#REF!</v>
      </c>
      <c r="AD113" s="77">
        <v>1</v>
      </c>
      <c r="AE113" s="78" t="e">
        <f t="shared" si="35"/>
        <v>#REF!</v>
      </c>
      <c r="AF113" s="77" t="e">
        <f t="shared" si="36"/>
        <v>#REF!</v>
      </c>
      <c r="AG113" s="77"/>
      <c r="AH113" s="77"/>
      <c r="AI113" s="77"/>
      <c r="AJ113" s="56" t="e">
        <f t="shared" si="27"/>
        <v>#REF!</v>
      </c>
      <c r="AK113" s="69"/>
      <c r="AL113" s="69"/>
      <c r="AM113" s="95" t="s">
        <v>75</v>
      </c>
      <c r="AN113" s="95" t="s">
        <v>75</v>
      </c>
      <c r="AO113" s="94"/>
      <c r="AP113" s="94"/>
      <c r="AQ113" s="95"/>
      <c r="AR113" s="94">
        <f t="shared" si="28"/>
        <v>0</v>
      </c>
      <c r="AS113" s="97" t="e">
        <f t="shared" si="34"/>
        <v>#REF!</v>
      </c>
      <c r="AT113" s="2" t="e">
        <f t="shared" si="29"/>
        <v>#REF!</v>
      </c>
      <c r="AU113" s="2" t="e">
        <f t="shared" si="30"/>
        <v>#REF!</v>
      </c>
      <c r="AV113" s="2" t="e">
        <f t="shared" si="31"/>
        <v>#REF!</v>
      </c>
    </row>
    <row r="114" s="2" customFormat="1" ht="61" spans="1:48">
      <c r="A114" s="29">
        <v>113</v>
      </c>
      <c r="B114" s="27"/>
      <c r="C114" s="26" t="s">
        <v>395</v>
      </c>
      <c r="D114" s="27" t="s">
        <v>396</v>
      </c>
      <c r="E114" s="46" t="s">
        <v>397</v>
      </c>
      <c r="F114" s="45">
        <f>'[1]2021年度园区有效投入-技术改造'!$I114</f>
        <v>3553.52</v>
      </c>
      <c r="G114" s="26" t="s">
        <v>62</v>
      </c>
      <c r="H114" s="27">
        <v>0.8</v>
      </c>
      <c r="I114" s="57">
        <f t="shared" si="19"/>
        <v>95.58</v>
      </c>
      <c r="J114" s="57">
        <f t="shared" si="20"/>
        <v>95.58</v>
      </c>
      <c r="K114" s="58">
        <v>72564.39</v>
      </c>
      <c r="L114" s="59">
        <f t="shared" si="21"/>
        <v>0.0489705763391658</v>
      </c>
      <c r="M114" s="57">
        <f t="shared" si="22"/>
        <v>95.04</v>
      </c>
      <c r="N114" s="56">
        <f t="shared" si="23"/>
        <v>95.04</v>
      </c>
      <c r="O114" s="26" t="s">
        <v>69</v>
      </c>
      <c r="P114" s="63" t="s">
        <v>70</v>
      </c>
      <c r="Q114" s="63" t="s">
        <v>70</v>
      </c>
      <c r="R114" s="56"/>
      <c r="S114" s="57">
        <f t="shared" si="24"/>
        <v>0.9531</v>
      </c>
      <c r="T114" s="56" t="str">
        <f t="shared" si="25"/>
        <v>是</v>
      </c>
      <c r="U114" s="69">
        <v>5277</v>
      </c>
      <c r="V114" s="70">
        <v>1</v>
      </c>
      <c r="W114" s="69">
        <v>1</v>
      </c>
      <c r="X114" s="70">
        <f t="shared" si="26"/>
        <v>327.81</v>
      </c>
      <c r="Y114" s="77"/>
      <c r="Z114" s="77"/>
      <c r="AA114" s="77"/>
      <c r="AB114" s="77"/>
      <c r="AC114" s="77"/>
      <c r="AD114" s="77">
        <v>1</v>
      </c>
      <c r="AE114" s="78">
        <f t="shared" si="35"/>
        <v>0</v>
      </c>
      <c r="AF114" s="77">
        <f t="shared" si="36"/>
        <v>0</v>
      </c>
      <c r="AG114" s="77"/>
      <c r="AH114" s="77"/>
      <c r="AI114" s="77"/>
      <c r="AJ114" s="56">
        <f t="shared" si="27"/>
        <v>327.81</v>
      </c>
      <c r="AK114" s="69"/>
      <c r="AL114" s="69"/>
      <c r="AM114" s="95">
        <v>161</v>
      </c>
      <c r="AN114" s="95">
        <v>18</v>
      </c>
      <c r="AO114" s="94"/>
      <c r="AP114" s="94"/>
      <c r="AQ114" s="95"/>
      <c r="AR114" s="94">
        <f t="shared" si="28"/>
        <v>179</v>
      </c>
      <c r="AS114" s="97">
        <f t="shared" si="34"/>
        <v>148.81</v>
      </c>
      <c r="AT114" s="2">
        <f t="shared" si="29"/>
        <v>327.81</v>
      </c>
      <c r="AU114" s="2">
        <f t="shared" si="30"/>
        <v>148.81</v>
      </c>
      <c r="AV114" s="2">
        <f t="shared" si="31"/>
        <v>0</v>
      </c>
    </row>
    <row r="115" s="2" customFormat="1" ht="46" spans="1:48">
      <c r="A115" s="29">
        <v>114</v>
      </c>
      <c r="B115" s="27"/>
      <c r="C115" s="26" t="s">
        <v>398</v>
      </c>
      <c r="D115" s="27" t="s">
        <v>399</v>
      </c>
      <c r="E115" s="46" t="s">
        <v>400</v>
      </c>
      <c r="F115" s="45">
        <f>'[1]2021年度园区有效投入-技术改造'!$I115</f>
        <v>426.31</v>
      </c>
      <c r="G115" s="26" t="s">
        <v>86</v>
      </c>
      <c r="H115" s="27">
        <v>0.7</v>
      </c>
      <c r="I115" s="57">
        <f t="shared" si="19"/>
        <v>95.04</v>
      </c>
      <c r="J115" s="57">
        <f t="shared" si="20"/>
        <v>95.04</v>
      </c>
      <c r="K115" s="58">
        <v>5933.75</v>
      </c>
      <c r="L115" s="59">
        <f t="shared" si="21"/>
        <v>0.0718449547082368</v>
      </c>
      <c r="M115" s="57">
        <f t="shared" si="22"/>
        <v>95.05</v>
      </c>
      <c r="N115" s="56">
        <f t="shared" si="23"/>
        <v>95.05</v>
      </c>
      <c r="O115" s="26" t="s">
        <v>69</v>
      </c>
      <c r="P115" s="63" t="s">
        <v>70</v>
      </c>
      <c r="Q115" s="63" t="s">
        <v>70</v>
      </c>
      <c r="R115" s="56"/>
      <c r="S115" s="57">
        <f t="shared" si="24"/>
        <v>0.9505</v>
      </c>
      <c r="T115" s="56" t="str">
        <f t="shared" si="25"/>
        <v>否</v>
      </c>
      <c r="U115" s="69">
        <v>994</v>
      </c>
      <c r="V115" s="70">
        <v>1</v>
      </c>
      <c r="W115" s="69">
        <v>1</v>
      </c>
      <c r="X115" s="70">
        <f t="shared" si="26"/>
        <v>38.38</v>
      </c>
      <c r="Y115" s="77"/>
      <c r="Z115" s="77"/>
      <c r="AA115" s="77"/>
      <c r="AB115" s="77"/>
      <c r="AC115" s="77"/>
      <c r="AD115" s="77">
        <v>1</v>
      </c>
      <c r="AE115" s="78">
        <f t="shared" si="35"/>
        <v>0</v>
      </c>
      <c r="AF115" s="77">
        <f t="shared" si="36"/>
        <v>0</v>
      </c>
      <c r="AG115" s="77"/>
      <c r="AH115" s="77"/>
      <c r="AI115" s="77"/>
      <c r="AJ115" s="56">
        <f t="shared" si="27"/>
        <v>38.38</v>
      </c>
      <c r="AK115" s="69"/>
      <c r="AL115" s="69"/>
      <c r="AM115" s="95" t="s">
        <v>75</v>
      </c>
      <c r="AN115" s="95" t="s">
        <v>75</v>
      </c>
      <c r="AO115" s="94"/>
      <c r="AP115" s="94"/>
      <c r="AQ115" s="95"/>
      <c r="AR115" s="94">
        <f t="shared" si="28"/>
        <v>0</v>
      </c>
      <c r="AS115" s="97">
        <f t="shared" si="34"/>
        <v>38.38</v>
      </c>
      <c r="AT115" s="2">
        <f t="shared" si="29"/>
        <v>38.38</v>
      </c>
      <c r="AU115" s="2">
        <f t="shared" si="30"/>
        <v>38.38</v>
      </c>
      <c r="AV115" s="2">
        <f t="shared" si="31"/>
        <v>0</v>
      </c>
    </row>
    <row r="116" s="2" customFormat="1" ht="31" spans="1:48">
      <c r="A116" s="29">
        <v>115</v>
      </c>
      <c r="B116" s="27"/>
      <c r="C116" s="26" t="s">
        <v>401</v>
      </c>
      <c r="D116" s="27" t="s">
        <v>402</v>
      </c>
      <c r="E116" s="46" t="s">
        <v>403</v>
      </c>
      <c r="F116" s="45">
        <f>'[1]2021年度园区有效投入-技术改造'!$I116</f>
        <v>1126.65</v>
      </c>
      <c r="G116" s="26" t="s">
        <v>62</v>
      </c>
      <c r="H116" s="27">
        <v>0.8</v>
      </c>
      <c r="I116" s="57">
        <f t="shared" si="19"/>
        <v>95.16</v>
      </c>
      <c r="J116" s="57">
        <f t="shared" si="20"/>
        <v>95.16</v>
      </c>
      <c r="K116" s="58">
        <v>26006.54</v>
      </c>
      <c r="L116" s="59">
        <f t="shared" si="21"/>
        <v>0.0433217952099741</v>
      </c>
      <c r="M116" s="57">
        <f t="shared" si="22"/>
        <v>95.03</v>
      </c>
      <c r="N116" s="56">
        <f t="shared" si="23"/>
        <v>95.03</v>
      </c>
      <c r="O116" s="26" t="s">
        <v>69</v>
      </c>
      <c r="P116" s="63" t="s">
        <v>70</v>
      </c>
      <c r="Q116" s="63" t="s">
        <v>70</v>
      </c>
      <c r="R116" s="56"/>
      <c r="S116" s="57">
        <f t="shared" si="24"/>
        <v>0.951</v>
      </c>
      <c r="T116" s="56" t="str">
        <f t="shared" si="25"/>
        <v>是</v>
      </c>
      <c r="U116" s="69" t="s">
        <v>79</v>
      </c>
      <c r="V116" s="70">
        <v>0.8</v>
      </c>
      <c r="W116" s="69">
        <v>1</v>
      </c>
      <c r="X116" s="70">
        <f t="shared" si="26"/>
        <v>82.99</v>
      </c>
      <c r="Y116" s="77"/>
      <c r="Z116" s="77"/>
      <c r="AA116" s="77"/>
      <c r="AB116" s="77"/>
      <c r="AC116" s="77"/>
      <c r="AD116" s="77">
        <v>1</v>
      </c>
      <c r="AE116" s="78">
        <f t="shared" si="35"/>
        <v>0</v>
      </c>
      <c r="AF116" s="77">
        <f t="shared" si="36"/>
        <v>0</v>
      </c>
      <c r="AG116" s="77"/>
      <c r="AH116" s="77"/>
      <c r="AI116" s="77"/>
      <c r="AJ116" s="56">
        <f t="shared" si="27"/>
        <v>82.99</v>
      </c>
      <c r="AK116" s="69"/>
      <c r="AL116" s="69"/>
      <c r="AM116" s="95" t="s">
        <v>75</v>
      </c>
      <c r="AN116" s="95" t="s">
        <v>75</v>
      </c>
      <c r="AO116" s="94"/>
      <c r="AP116" s="94"/>
      <c r="AQ116" s="95"/>
      <c r="AR116" s="94">
        <f t="shared" si="28"/>
        <v>0</v>
      </c>
      <c r="AS116" s="97">
        <f t="shared" si="34"/>
        <v>82.99</v>
      </c>
      <c r="AT116" s="2">
        <f t="shared" si="29"/>
        <v>82.99</v>
      </c>
      <c r="AU116" s="2">
        <f t="shared" si="30"/>
        <v>82.99</v>
      </c>
      <c r="AV116" s="2">
        <f t="shared" si="31"/>
        <v>0</v>
      </c>
    </row>
    <row r="117" s="2" customFormat="1" ht="46" spans="1:48">
      <c r="A117" s="29">
        <v>116</v>
      </c>
      <c r="B117" s="27"/>
      <c r="C117" s="26" t="s">
        <v>404</v>
      </c>
      <c r="D117" s="27" t="s">
        <v>405</v>
      </c>
      <c r="E117" s="46" t="s">
        <v>406</v>
      </c>
      <c r="F117" s="45">
        <f>'[1]2021年度园区有效投入-技术改造'!$I117</f>
        <v>1712.19</v>
      </c>
      <c r="G117" s="26" t="s">
        <v>62</v>
      </c>
      <c r="H117" s="27">
        <v>0.8</v>
      </c>
      <c r="I117" s="57">
        <f t="shared" si="19"/>
        <v>95.26</v>
      </c>
      <c r="J117" s="57">
        <f t="shared" si="20"/>
        <v>95.26</v>
      </c>
      <c r="K117" s="58">
        <v>130396.32</v>
      </c>
      <c r="L117" s="59">
        <f t="shared" si="21"/>
        <v>0.0131306619696016</v>
      </c>
      <c r="M117" s="57">
        <f t="shared" si="22"/>
        <v>95.01</v>
      </c>
      <c r="N117" s="56">
        <f t="shared" si="23"/>
        <v>95.01</v>
      </c>
      <c r="O117" s="26" t="s">
        <v>69</v>
      </c>
      <c r="P117" s="63" t="s">
        <v>70</v>
      </c>
      <c r="Q117" s="63" t="s">
        <v>70</v>
      </c>
      <c r="R117" s="56"/>
      <c r="S117" s="57">
        <f t="shared" si="24"/>
        <v>0.9514</v>
      </c>
      <c r="T117" s="56" t="str">
        <f t="shared" si="25"/>
        <v>是</v>
      </c>
      <c r="U117" s="69">
        <v>4716</v>
      </c>
      <c r="V117" s="70">
        <v>1</v>
      </c>
      <c r="W117" s="69">
        <v>1</v>
      </c>
      <c r="X117" s="70">
        <f t="shared" si="26"/>
        <v>157.71</v>
      </c>
      <c r="Y117" s="77" t="e">
        <f>VLOOKUP(C117,#REF!,9,FALSE)</f>
        <v>#REF!</v>
      </c>
      <c r="Z117" s="77" t="e">
        <f>VLOOKUP($C117,#REF!,3,FALSE)</f>
        <v>#REF!</v>
      </c>
      <c r="AA117" s="78" t="e">
        <f>VLOOKUP($C117,#REF!,4,FALSE)*0.8</f>
        <v>#REF!</v>
      </c>
      <c r="AB117" s="78" t="e">
        <f>VLOOKUP($C117,#REF!,5,FALSE)</f>
        <v>#REF!</v>
      </c>
      <c r="AC117" s="86" t="e">
        <f>VLOOKUP($C117,#REF!,6,FALSE)</f>
        <v>#REF!</v>
      </c>
      <c r="AD117" s="77">
        <v>1</v>
      </c>
      <c r="AE117" s="78" t="e">
        <f t="shared" si="35"/>
        <v>#REF!</v>
      </c>
      <c r="AF117" s="77" t="e">
        <f t="shared" si="36"/>
        <v>#REF!</v>
      </c>
      <c r="AG117" s="77"/>
      <c r="AH117" s="77"/>
      <c r="AI117" s="77"/>
      <c r="AJ117" s="56" t="e">
        <f t="shared" si="27"/>
        <v>#REF!</v>
      </c>
      <c r="AK117" s="69"/>
      <c r="AL117" s="69"/>
      <c r="AM117" s="95" t="s">
        <v>75</v>
      </c>
      <c r="AN117" s="95" t="s">
        <v>75</v>
      </c>
      <c r="AO117" s="94"/>
      <c r="AP117" s="94"/>
      <c r="AQ117" s="95"/>
      <c r="AR117" s="94">
        <f t="shared" si="28"/>
        <v>0</v>
      </c>
      <c r="AS117" s="97" t="e">
        <f t="shared" si="34"/>
        <v>#REF!</v>
      </c>
      <c r="AT117" s="2" t="e">
        <f t="shared" si="29"/>
        <v>#REF!</v>
      </c>
      <c r="AU117" s="2" t="e">
        <f t="shared" si="30"/>
        <v>#REF!</v>
      </c>
      <c r="AV117" s="2" t="e">
        <f t="shared" si="31"/>
        <v>#REF!</v>
      </c>
    </row>
    <row r="118" s="2" customFormat="1" ht="46" spans="1:48">
      <c r="A118" s="29">
        <v>117</v>
      </c>
      <c r="B118" s="27"/>
      <c r="C118" s="26" t="s">
        <v>407</v>
      </c>
      <c r="D118" s="27" t="s">
        <v>408</v>
      </c>
      <c r="E118" s="46" t="s">
        <v>409</v>
      </c>
      <c r="F118" s="45">
        <f>'[1]2021年度园区有效投入-技术改造'!$I118</f>
        <v>2077.71</v>
      </c>
      <c r="G118" s="26" t="s">
        <v>90</v>
      </c>
      <c r="H118" s="27">
        <v>0.6</v>
      </c>
      <c r="I118" s="57">
        <f t="shared" si="19"/>
        <v>95.32</v>
      </c>
      <c r="J118" s="57">
        <f t="shared" si="20"/>
        <v>95.32</v>
      </c>
      <c r="K118" s="58">
        <v>136.21</v>
      </c>
      <c r="L118" s="59">
        <f t="shared" si="21"/>
        <v>1</v>
      </c>
      <c r="M118" s="57">
        <f t="shared" si="22"/>
        <v>95.74</v>
      </c>
      <c r="N118" s="56">
        <f t="shared" si="23"/>
        <v>95.74</v>
      </c>
      <c r="O118" s="26" t="s">
        <v>69</v>
      </c>
      <c r="P118" s="63" t="s">
        <v>70</v>
      </c>
      <c r="Q118" s="63" t="s">
        <v>70</v>
      </c>
      <c r="R118" s="56"/>
      <c r="S118" s="57">
        <f t="shared" si="24"/>
        <v>0.9553</v>
      </c>
      <c r="T118" s="56" t="str">
        <f t="shared" si="25"/>
        <v>是</v>
      </c>
      <c r="U118" s="69">
        <v>6403</v>
      </c>
      <c r="V118" s="70">
        <v>1</v>
      </c>
      <c r="W118" s="69">
        <v>1</v>
      </c>
      <c r="X118" s="70">
        <f t="shared" si="26"/>
        <v>183.72</v>
      </c>
      <c r="Y118" s="77"/>
      <c r="Z118" s="77"/>
      <c r="AA118" s="77"/>
      <c r="AB118" s="77"/>
      <c r="AC118" s="77"/>
      <c r="AD118" s="77">
        <v>1</v>
      </c>
      <c r="AE118" s="78">
        <f t="shared" si="35"/>
        <v>0</v>
      </c>
      <c r="AF118" s="77">
        <f t="shared" si="36"/>
        <v>0</v>
      </c>
      <c r="AG118" s="77"/>
      <c r="AH118" s="77"/>
      <c r="AI118" s="77"/>
      <c r="AJ118" s="56">
        <f t="shared" si="27"/>
        <v>183.72</v>
      </c>
      <c r="AK118" s="69"/>
      <c r="AL118" s="69"/>
      <c r="AM118" s="95" t="s">
        <v>75</v>
      </c>
      <c r="AN118" s="95" t="s">
        <v>75</v>
      </c>
      <c r="AO118" s="94"/>
      <c r="AP118" s="94"/>
      <c r="AQ118" s="95"/>
      <c r="AR118" s="94">
        <f t="shared" si="28"/>
        <v>0</v>
      </c>
      <c r="AS118" s="97">
        <f t="shared" si="34"/>
        <v>183.72</v>
      </c>
      <c r="AT118" s="2">
        <f t="shared" si="29"/>
        <v>183.72</v>
      </c>
      <c r="AU118" s="2">
        <f t="shared" si="30"/>
        <v>183.72</v>
      </c>
      <c r="AV118" s="2">
        <f t="shared" si="31"/>
        <v>0</v>
      </c>
    </row>
    <row r="119" s="2" customFormat="1" ht="46" spans="1:48">
      <c r="A119" s="29">
        <v>118</v>
      </c>
      <c r="B119" s="27"/>
      <c r="C119" s="26" t="s">
        <v>410</v>
      </c>
      <c r="D119" s="27" t="s">
        <v>411</v>
      </c>
      <c r="E119" s="46" t="s">
        <v>412</v>
      </c>
      <c r="F119" s="45">
        <f>'[1]2021年度园区有效投入-技术改造'!$I119</f>
        <v>1167.07</v>
      </c>
      <c r="G119" s="26" t="s">
        <v>62</v>
      </c>
      <c r="H119" s="27">
        <v>0.8</v>
      </c>
      <c r="I119" s="57">
        <f t="shared" si="19"/>
        <v>95.17</v>
      </c>
      <c r="J119" s="57">
        <f t="shared" si="20"/>
        <v>95.17</v>
      </c>
      <c r="K119" s="58">
        <v>34769.35</v>
      </c>
      <c r="L119" s="59">
        <f t="shared" si="21"/>
        <v>0.0335660574615286</v>
      </c>
      <c r="M119" s="57">
        <f t="shared" si="22"/>
        <v>95.02</v>
      </c>
      <c r="N119" s="56">
        <f t="shared" si="23"/>
        <v>95.02</v>
      </c>
      <c r="O119" s="26" t="s">
        <v>69</v>
      </c>
      <c r="P119" s="63" t="s">
        <v>70</v>
      </c>
      <c r="Q119" s="63" t="s">
        <v>70</v>
      </c>
      <c r="R119" s="56"/>
      <c r="S119" s="57">
        <f t="shared" si="24"/>
        <v>0.951</v>
      </c>
      <c r="T119" s="56" t="str">
        <f t="shared" si="25"/>
        <v>是</v>
      </c>
      <c r="U119" s="69" t="s">
        <v>79</v>
      </c>
      <c r="V119" s="70">
        <v>0.8</v>
      </c>
      <c r="W119" s="69">
        <v>1</v>
      </c>
      <c r="X119" s="70">
        <f t="shared" si="26"/>
        <v>85.97</v>
      </c>
      <c r="Y119" s="77"/>
      <c r="Z119" s="77"/>
      <c r="AA119" s="77"/>
      <c r="AB119" s="77"/>
      <c r="AC119" s="77"/>
      <c r="AD119" s="77">
        <v>1</v>
      </c>
      <c r="AE119" s="78">
        <f t="shared" si="35"/>
        <v>0</v>
      </c>
      <c r="AF119" s="77">
        <f t="shared" si="36"/>
        <v>0</v>
      </c>
      <c r="AG119" s="77"/>
      <c r="AH119" s="77"/>
      <c r="AI119" s="77"/>
      <c r="AJ119" s="56">
        <f t="shared" si="27"/>
        <v>85.97</v>
      </c>
      <c r="AK119" s="69"/>
      <c r="AL119" s="69"/>
      <c r="AM119" s="95" t="s">
        <v>75</v>
      </c>
      <c r="AN119" s="95" t="s">
        <v>75</v>
      </c>
      <c r="AO119" s="94"/>
      <c r="AP119" s="94"/>
      <c r="AQ119" s="95"/>
      <c r="AR119" s="94">
        <f t="shared" si="28"/>
        <v>0</v>
      </c>
      <c r="AS119" s="97">
        <f t="shared" si="34"/>
        <v>85.97</v>
      </c>
      <c r="AT119" s="2">
        <f t="shared" si="29"/>
        <v>85.97</v>
      </c>
      <c r="AU119" s="2">
        <f t="shared" si="30"/>
        <v>85.97</v>
      </c>
      <c r="AV119" s="2">
        <f t="shared" si="31"/>
        <v>0</v>
      </c>
    </row>
    <row r="120" s="2" customFormat="1" ht="31" spans="1:48">
      <c r="A120" s="29">
        <v>119</v>
      </c>
      <c r="B120" s="27"/>
      <c r="C120" s="26" t="s">
        <v>413</v>
      </c>
      <c r="D120" s="27" t="s">
        <v>414</v>
      </c>
      <c r="E120" s="46" t="s">
        <v>415</v>
      </c>
      <c r="F120" s="45">
        <f>'[1]2021年度园区有效投入-技术改造'!$I120</f>
        <v>22596.16</v>
      </c>
      <c r="G120" s="26" t="s">
        <v>62</v>
      </c>
      <c r="H120" s="27">
        <v>0.8</v>
      </c>
      <c r="I120" s="57">
        <f t="shared" si="19"/>
        <v>98.88</v>
      </c>
      <c r="J120" s="57">
        <f t="shared" si="20"/>
        <v>98.88</v>
      </c>
      <c r="K120" s="58">
        <v>767348.13</v>
      </c>
      <c r="L120" s="59">
        <f t="shared" si="21"/>
        <v>0.0294470776907999</v>
      </c>
      <c r="M120" s="57">
        <f t="shared" si="22"/>
        <v>95.02</v>
      </c>
      <c r="N120" s="56">
        <f t="shared" si="23"/>
        <v>95.02</v>
      </c>
      <c r="O120" s="26" t="s">
        <v>69</v>
      </c>
      <c r="P120" s="63" t="s">
        <v>70</v>
      </c>
      <c r="Q120" s="63" t="s">
        <v>70</v>
      </c>
      <c r="R120" s="56"/>
      <c r="S120" s="57">
        <f t="shared" si="24"/>
        <v>0.9695</v>
      </c>
      <c r="T120" s="56" t="str">
        <f t="shared" si="25"/>
        <v>是</v>
      </c>
      <c r="U120" s="69">
        <v>28195</v>
      </c>
      <c r="V120" s="70">
        <v>1</v>
      </c>
      <c r="W120" s="69">
        <v>1</v>
      </c>
      <c r="X120" s="70">
        <f t="shared" si="26"/>
        <v>1000</v>
      </c>
      <c r="Y120" s="77"/>
      <c r="Z120" s="77"/>
      <c r="AA120" s="77"/>
      <c r="AB120" s="77"/>
      <c r="AC120" s="77"/>
      <c r="AD120" s="77">
        <v>1</v>
      </c>
      <c r="AE120" s="78">
        <f t="shared" si="35"/>
        <v>0</v>
      </c>
      <c r="AF120" s="77">
        <f t="shared" si="36"/>
        <v>0</v>
      </c>
      <c r="AG120" s="77"/>
      <c r="AH120" s="77"/>
      <c r="AI120" s="77"/>
      <c r="AJ120" s="56">
        <f t="shared" si="27"/>
        <v>1000</v>
      </c>
      <c r="AK120" s="69"/>
      <c r="AL120" s="69"/>
      <c r="AM120" s="95">
        <v>372.8</v>
      </c>
      <c r="AN120" s="95">
        <v>14</v>
      </c>
      <c r="AO120" s="94"/>
      <c r="AP120" s="94"/>
      <c r="AQ120" s="95"/>
      <c r="AR120" s="94">
        <f t="shared" si="28"/>
        <v>386.8</v>
      </c>
      <c r="AS120" s="97">
        <f t="shared" si="34"/>
        <v>613.2</v>
      </c>
      <c r="AT120" s="2">
        <f t="shared" si="29"/>
        <v>1000</v>
      </c>
      <c r="AU120" s="2">
        <f t="shared" si="30"/>
        <v>613.2</v>
      </c>
      <c r="AV120" s="2">
        <f t="shared" si="31"/>
        <v>0</v>
      </c>
    </row>
    <row r="121" s="2" customFormat="1" ht="61" spans="1:48">
      <c r="A121" s="29">
        <v>120</v>
      </c>
      <c r="B121" s="27"/>
      <c r="C121" s="26" t="s">
        <v>416</v>
      </c>
      <c r="D121" s="27" t="s">
        <v>417</v>
      </c>
      <c r="E121" s="46" t="s">
        <v>418</v>
      </c>
      <c r="F121" s="45">
        <f>'[1]2021年度园区有效投入-技术改造'!$I121</f>
        <v>227.23</v>
      </c>
      <c r="G121" s="26" t="s">
        <v>62</v>
      </c>
      <c r="H121" s="27">
        <v>0.8</v>
      </c>
      <c r="I121" s="57">
        <f t="shared" si="19"/>
        <v>95</v>
      </c>
      <c r="J121" s="57">
        <f t="shared" si="20"/>
        <v>95</v>
      </c>
      <c r="K121" s="58">
        <v>787.06</v>
      </c>
      <c r="L121" s="59">
        <f t="shared" si="21"/>
        <v>0.288707341244632</v>
      </c>
      <c r="M121" s="57">
        <f t="shared" si="22"/>
        <v>95.21</v>
      </c>
      <c r="N121" s="56">
        <f t="shared" si="23"/>
        <v>95.21</v>
      </c>
      <c r="O121" s="26" t="s">
        <v>69</v>
      </c>
      <c r="P121" s="63" t="s">
        <v>70</v>
      </c>
      <c r="Q121" s="63" t="s">
        <v>70</v>
      </c>
      <c r="R121" s="56"/>
      <c r="S121" s="57">
        <f t="shared" si="24"/>
        <v>0.9511</v>
      </c>
      <c r="T121" s="56" t="str">
        <f t="shared" si="25"/>
        <v>否</v>
      </c>
      <c r="U121" s="69" t="s">
        <v>79</v>
      </c>
      <c r="V121" s="70">
        <v>1</v>
      </c>
      <c r="W121" s="69">
        <v>1</v>
      </c>
      <c r="X121" s="70">
        <f t="shared" si="26"/>
        <v>20.93</v>
      </c>
      <c r="Y121" s="77"/>
      <c r="Z121" s="77"/>
      <c r="AA121" s="77"/>
      <c r="AB121" s="77"/>
      <c r="AC121" s="77"/>
      <c r="AD121" s="77">
        <v>1</v>
      </c>
      <c r="AE121" s="78">
        <f t="shared" si="35"/>
        <v>0</v>
      </c>
      <c r="AF121" s="77">
        <f t="shared" si="36"/>
        <v>0</v>
      </c>
      <c r="AG121" s="77"/>
      <c r="AH121" s="77"/>
      <c r="AI121" s="77"/>
      <c r="AJ121" s="56">
        <f t="shared" si="27"/>
        <v>20.93</v>
      </c>
      <c r="AK121" s="69"/>
      <c r="AL121" s="69"/>
      <c r="AM121" s="95" t="s">
        <v>75</v>
      </c>
      <c r="AN121" s="95" t="s">
        <v>75</v>
      </c>
      <c r="AO121" s="94"/>
      <c r="AP121" s="94"/>
      <c r="AQ121" s="95"/>
      <c r="AR121" s="94">
        <f t="shared" si="28"/>
        <v>0</v>
      </c>
      <c r="AS121" s="97">
        <f t="shared" si="34"/>
        <v>20.93</v>
      </c>
      <c r="AT121" s="2">
        <f t="shared" si="29"/>
        <v>20.93</v>
      </c>
      <c r="AU121" s="2">
        <f t="shared" si="30"/>
        <v>20.93</v>
      </c>
      <c r="AV121" s="2">
        <f t="shared" si="31"/>
        <v>0</v>
      </c>
    </row>
    <row r="122" s="2" customFormat="1" ht="46" spans="1:48">
      <c r="A122" s="29">
        <v>121</v>
      </c>
      <c r="B122" s="27"/>
      <c r="C122" s="26" t="s">
        <v>419</v>
      </c>
      <c r="D122" s="27" t="s">
        <v>420</v>
      </c>
      <c r="E122" s="46" t="s">
        <v>421</v>
      </c>
      <c r="F122" s="45">
        <f>'[1]2021年度园区有效投入-技术改造'!$I122</f>
        <v>1044.26</v>
      </c>
      <c r="G122" s="26" t="s">
        <v>86</v>
      </c>
      <c r="H122" s="27">
        <v>0.7</v>
      </c>
      <c r="I122" s="57">
        <f t="shared" si="19"/>
        <v>95.15</v>
      </c>
      <c r="J122" s="57">
        <f t="shared" si="20"/>
        <v>95.15</v>
      </c>
      <c r="K122" s="58">
        <v>5276.04</v>
      </c>
      <c r="L122" s="59">
        <f t="shared" si="21"/>
        <v>0.197924958870668</v>
      </c>
      <c r="M122" s="57">
        <f t="shared" si="22"/>
        <v>95.15</v>
      </c>
      <c r="N122" s="56">
        <f t="shared" si="23"/>
        <v>95.15</v>
      </c>
      <c r="O122" s="26" t="s">
        <v>69</v>
      </c>
      <c r="P122" s="63" t="s">
        <v>70</v>
      </c>
      <c r="Q122" s="63" t="s">
        <v>70</v>
      </c>
      <c r="R122" s="56"/>
      <c r="S122" s="57">
        <f t="shared" si="24"/>
        <v>0.9515</v>
      </c>
      <c r="T122" s="56" t="str">
        <f t="shared" si="25"/>
        <v>是</v>
      </c>
      <c r="U122" s="69">
        <v>1031</v>
      </c>
      <c r="V122" s="70">
        <v>1</v>
      </c>
      <c r="W122" s="69">
        <v>1</v>
      </c>
      <c r="X122" s="70">
        <f t="shared" si="26"/>
        <v>94.11</v>
      </c>
      <c r="Y122" s="77"/>
      <c r="Z122" s="77"/>
      <c r="AA122" s="77"/>
      <c r="AB122" s="77"/>
      <c r="AC122" s="77"/>
      <c r="AD122" s="77">
        <v>1</v>
      </c>
      <c r="AE122" s="78">
        <f t="shared" si="35"/>
        <v>0</v>
      </c>
      <c r="AF122" s="77">
        <f t="shared" si="36"/>
        <v>0</v>
      </c>
      <c r="AG122" s="77"/>
      <c r="AH122" s="77"/>
      <c r="AI122" s="77"/>
      <c r="AJ122" s="56">
        <f t="shared" si="27"/>
        <v>94.11</v>
      </c>
      <c r="AK122" s="69"/>
      <c r="AL122" s="69"/>
      <c r="AM122" s="95" t="s">
        <v>75</v>
      </c>
      <c r="AN122" s="95" t="s">
        <v>75</v>
      </c>
      <c r="AO122" s="94"/>
      <c r="AP122" s="94"/>
      <c r="AQ122" s="95"/>
      <c r="AR122" s="94">
        <f t="shared" si="28"/>
        <v>0</v>
      </c>
      <c r="AS122" s="97">
        <f t="shared" si="34"/>
        <v>94.11</v>
      </c>
      <c r="AT122" s="2">
        <f t="shared" si="29"/>
        <v>94.11</v>
      </c>
      <c r="AU122" s="2">
        <f t="shared" si="30"/>
        <v>94.11</v>
      </c>
      <c r="AV122" s="2">
        <f t="shared" si="31"/>
        <v>0</v>
      </c>
    </row>
    <row r="123" s="2" customFormat="1" ht="61" spans="1:48">
      <c r="A123" s="29">
        <v>122</v>
      </c>
      <c r="B123" s="27"/>
      <c r="C123" s="26" t="s">
        <v>422</v>
      </c>
      <c r="D123" s="27" t="s">
        <v>423</v>
      </c>
      <c r="E123" s="46" t="s">
        <v>424</v>
      </c>
      <c r="F123" s="45">
        <f>'[1]2021年度园区有效投入-技术改造'!$I123</f>
        <v>654.1</v>
      </c>
      <c r="G123" s="26" t="s">
        <v>86</v>
      </c>
      <c r="H123" s="27">
        <v>0.7</v>
      </c>
      <c r="I123" s="57">
        <f t="shared" si="19"/>
        <v>95.08</v>
      </c>
      <c r="J123" s="57">
        <f t="shared" si="20"/>
        <v>95.08</v>
      </c>
      <c r="K123" s="58">
        <v>2172.83</v>
      </c>
      <c r="L123" s="59">
        <f t="shared" si="21"/>
        <v>0.301035976123305</v>
      </c>
      <c r="M123" s="57">
        <f t="shared" si="22"/>
        <v>95.22</v>
      </c>
      <c r="N123" s="56">
        <f t="shared" si="23"/>
        <v>95.22</v>
      </c>
      <c r="O123" s="26" t="s">
        <v>69</v>
      </c>
      <c r="P123" s="63" t="s">
        <v>70</v>
      </c>
      <c r="Q123" s="63" t="s">
        <v>70</v>
      </c>
      <c r="R123" s="56"/>
      <c r="S123" s="57">
        <f t="shared" si="24"/>
        <v>0.9515</v>
      </c>
      <c r="T123" s="56" t="str">
        <f t="shared" si="25"/>
        <v>是</v>
      </c>
      <c r="U123" s="69" t="s">
        <v>79</v>
      </c>
      <c r="V123" s="70">
        <v>0.8</v>
      </c>
      <c r="W123" s="69">
        <v>1</v>
      </c>
      <c r="X123" s="70">
        <f t="shared" si="26"/>
        <v>47.16</v>
      </c>
      <c r="Y123" s="77" t="e">
        <f>VLOOKUP(C123,#REF!,9,FALSE)</f>
        <v>#REF!</v>
      </c>
      <c r="Z123" s="77" t="e">
        <f>VLOOKUP($C123,#REF!,3,FALSE)</f>
        <v>#REF!</v>
      </c>
      <c r="AA123" s="78" t="e">
        <f>VLOOKUP($C123,#REF!,4,FALSE)*0.8</f>
        <v>#REF!</v>
      </c>
      <c r="AB123" s="78" t="e">
        <f>VLOOKUP($C123,#REF!,5,FALSE)</f>
        <v>#REF!</v>
      </c>
      <c r="AC123" s="86" t="e">
        <f>VLOOKUP($C123,#REF!,6,FALSE)</f>
        <v>#REF!</v>
      </c>
      <c r="AD123" s="77">
        <v>1</v>
      </c>
      <c r="AE123" s="78" t="e">
        <f t="shared" si="35"/>
        <v>#REF!</v>
      </c>
      <c r="AF123" s="77" t="e">
        <f t="shared" si="36"/>
        <v>#REF!</v>
      </c>
      <c r="AG123" s="77"/>
      <c r="AH123" s="77"/>
      <c r="AI123" s="77"/>
      <c r="AJ123" s="56" t="e">
        <f t="shared" si="27"/>
        <v>#REF!</v>
      </c>
      <c r="AK123" s="69"/>
      <c r="AL123" s="69"/>
      <c r="AM123" s="95" t="s">
        <v>75</v>
      </c>
      <c r="AN123" s="95" t="s">
        <v>75</v>
      </c>
      <c r="AO123" s="94"/>
      <c r="AP123" s="94"/>
      <c r="AQ123" s="95"/>
      <c r="AR123" s="94">
        <f t="shared" si="28"/>
        <v>0</v>
      </c>
      <c r="AS123" s="97" t="e">
        <f t="shared" si="34"/>
        <v>#REF!</v>
      </c>
      <c r="AT123" s="2" t="e">
        <f t="shared" si="29"/>
        <v>#REF!</v>
      </c>
      <c r="AU123" s="2" t="e">
        <f t="shared" si="30"/>
        <v>#REF!</v>
      </c>
      <c r="AV123" s="2" t="e">
        <f t="shared" si="31"/>
        <v>#REF!</v>
      </c>
    </row>
    <row r="124" s="2" customFormat="1" ht="46" spans="1:48">
      <c r="A124" s="29">
        <v>123</v>
      </c>
      <c r="B124" s="27"/>
      <c r="C124" s="26" t="s">
        <v>425</v>
      </c>
      <c r="D124" s="27" t="s">
        <v>426</v>
      </c>
      <c r="E124" s="46" t="s">
        <v>427</v>
      </c>
      <c r="F124" s="45">
        <f>'[1]2021年度园区有效投入-技术改造'!$I124</f>
        <v>2044.59</v>
      </c>
      <c r="G124" s="26" t="s">
        <v>86</v>
      </c>
      <c r="H124" s="27">
        <v>0.7</v>
      </c>
      <c r="I124" s="57">
        <f t="shared" si="19"/>
        <v>95.32</v>
      </c>
      <c r="J124" s="57">
        <f t="shared" si="20"/>
        <v>95.32</v>
      </c>
      <c r="K124" s="58">
        <v>41717</v>
      </c>
      <c r="L124" s="59">
        <f t="shared" si="21"/>
        <v>0.0490109547666419</v>
      </c>
      <c r="M124" s="57">
        <f t="shared" si="22"/>
        <v>95.04</v>
      </c>
      <c r="N124" s="56">
        <f t="shared" si="23"/>
        <v>95.04</v>
      </c>
      <c r="O124" s="26" t="s">
        <v>69</v>
      </c>
      <c r="P124" s="63" t="s">
        <v>70</v>
      </c>
      <c r="Q124" s="63" t="s">
        <v>70</v>
      </c>
      <c r="R124" s="56"/>
      <c r="S124" s="57">
        <f t="shared" si="24"/>
        <v>0.9518</v>
      </c>
      <c r="T124" s="56" t="str">
        <f t="shared" si="25"/>
        <v>是</v>
      </c>
      <c r="U124" s="69" t="s">
        <v>79</v>
      </c>
      <c r="V124" s="70">
        <v>0.8</v>
      </c>
      <c r="W124" s="69">
        <v>1</v>
      </c>
      <c r="X124" s="70">
        <f t="shared" si="26"/>
        <v>147.45</v>
      </c>
      <c r="Y124" s="77" t="e">
        <f>VLOOKUP(C124,#REF!,9,FALSE)</f>
        <v>#REF!</v>
      </c>
      <c r="Z124" s="77" t="e">
        <f>VLOOKUP($C124,#REF!,3,FALSE)</f>
        <v>#REF!</v>
      </c>
      <c r="AA124" s="78" t="e">
        <f>VLOOKUP($C124,#REF!,4,FALSE)*0.8</f>
        <v>#REF!</v>
      </c>
      <c r="AB124" s="78" t="e">
        <f>VLOOKUP($C124,#REF!,5,FALSE)</f>
        <v>#REF!</v>
      </c>
      <c r="AC124" s="86" t="e">
        <f>VLOOKUP($C124,#REF!,6,FALSE)</f>
        <v>#REF!</v>
      </c>
      <c r="AD124" s="77">
        <v>1</v>
      </c>
      <c r="AE124" s="78" t="e">
        <f t="shared" si="35"/>
        <v>#REF!</v>
      </c>
      <c r="AF124" s="77" t="e">
        <f t="shared" si="36"/>
        <v>#REF!</v>
      </c>
      <c r="AG124" s="77"/>
      <c r="AH124" s="77"/>
      <c r="AI124" s="77"/>
      <c r="AJ124" s="56" t="e">
        <f t="shared" si="27"/>
        <v>#REF!</v>
      </c>
      <c r="AK124" s="69"/>
      <c r="AL124" s="69"/>
      <c r="AM124" s="95" t="s">
        <v>75</v>
      </c>
      <c r="AN124" s="95" t="s">
        <v>75</v>
      </c>
      <c r="AO124" s="94"/>
      <c r="AP124" s="94"/>
      <c r="AQ124" s="95"/>
      <c r="AR124" s="94">
        <f t="shared" si="28"/>
        <v>0</v>
      </c>
      <c r="AS124" s="97" t="e">
        <f t="shared" si="34"/>
        <v>#REF!</v>
      </c>
      <c r="AT124" s="2" t="e">
        <f t="shared" si="29"/>
        <v>#REF!</v>
      </c>
      <c r="AU124" s="2" t="e">
        <f t="shared" si="30"/>
        <v>#REF!</v>
      </c>
      <c r="AV124" s="2" t="e">
        <f t="shared" si="31"/>
        <v>#REF!</v>
      </c>
    </row>
    <row r="125" s="2" customFormat="1" ht="76" spans="1:48">
      <c r="A125" s="29">
        <v>124</v>
      </c>
      <c r="B125" s="27"/>
      <c r="C125" s="26" t="s">
        <v>428</v>
      </c>
      <c r="D125" s="27" t="s">
        <v>429</v>
      </c>
      <c r="E125" s="46" t="s">
        <v>430</v>
      </c>
      <c r="F125" s="45">
        <f>'[1]2021年度园区有效投入-技术改造'!$I125</f>
        <v>862.97</v>
      </c>
      <c r="G125" s="26" t="s">
        <v>62</v>
      </c>
      <c r="H125" s="27">
        <v>0.8</v>
      </c>
      <c r="I125" s="57">
        <f t="shared" si="19"/>
        <v>95.11</v>
      </c>
      <c r="J125" s="57">
        <f t="shared" si="20"/>
        <v>95.11</v>
      </c>
      <c r="K125" s="58">
        <v>11014.66</v>
      </c>
      <c r="L125" s="59">
        <f t="shared" si="21"/>
        <v>0.07834740246181</v>
      </c>
      <c r="M125" s="57">
        <f t="shared" si="22"/>
        <v>95.06</v>
      </c>
      <c r="N125" s="56">
        <f t="shared" si="23"/>
        <v>95.06</v>
      </c>
      <c r="O125" s="26" t="s">
        <v>63</v>
      </c>
      <c r="P125" s="63">
        <v>4.5</v>
      </c>
      <c r="Q125" s="63" t="s">
        <v>64</v>
      </c>
      <c r="R125" s="56"/>
      <c r="S125" s="57">
        <f t="shared" si="24"/>
        <v>0.9509</v>
      </c>
      <c r="T125" s="56" t="str">
        <f t="shared" si="25"/>
        <v>是</v>
      </c>
      <c r="U125" s="69">
        <v>15397</v>
      </c>
      <c r="V125" s="70">
        <v>1</v>
      </c>
      <c r="W125" s="69">
        <v>1</v>
      </c>
      <c r="X125" s="70">
        <f t="shared" si="26"/>
        <v>79.46</v>
      </c>
      <c r="Y125" s="77"/>
      <c r="Z125" s="77"/>
      <c r="AA125" s="77"/>
      <c r="AB125" s="77"/>
      <c r="AC125" s="77"/>
      <c r="AD125" s="77">
        <v>1</v>
      </c>
      <c r="AE125" s="78">
        <f t="shared" si="35"/>
        <v>0</v>
      </c>
      <c r="AF125" s="77">
        <f t="shared" si="36"/>
        <v>0</v>
      </c>
      <c r="AG125" s="77"/>
      <c r="AH125" s="77"/>
      <c r="AI125" s="77"/>
      <c r="AJ125" s="56">
        <f t="shared" si="27"/>
        <v>79.46</v>
      </c>
      <c r="AK125" s="69"/>
      <c r="AL125" s="69"/>
      <c r="AM125" s="95" t="s">
        <v>75</v>
      </c>
      <c r="AN125" s="95" t="s">
        <v>75</v>
      </c>
      <c r="AO125" s="94"/>
      <c r="AP125" s="94"/>
      <c r="AQ125" s="95"/>
      <c r="AR125" s="94">
        <f t="shared" si="28"/>
        <v>0</v>
      </c>
      <c r="AS125" s="97">
        <f t="shared" si="34"/>
        <v>79.46</v>
      </c>
      <c r="AT125" s="2">
        <f t="shared" si="29"/>
        <v>79.46</v>
      </c>
      <c r="AU125" s="2">
        <f t="shared" si="30"/>
        <v>79.46</v>
      </c>
      <c r="AV125" s="2">
        <f t="shared" si="31"/>
        <v>0</v>
      </c>
    </row>
    <row r="126" s="2" customFormat="1" ht="61" spans="1:48">
      <c r="A126" s="29">
        <v>125</v>
      </c>
      <c r="B126" s="27"/>
      <c r="C126" s="26" t="s">
        <v>431</v>
      </c>
      <c r="D126" s="27" t="s">
        <v>432</v>
      </c>
      <c r="E126" s="46" t="s">
        <v>433</v>
      </c>
      <c r="F126" s="45">
        <f>'[1]2021年度园区有效投入-技术改造'!$I126</f>
        <v>383.53</v>
      </c>
      <c r="G126" s="26" t="s">
        <v>86</v>
      </c>
      <c r="H126" s="27">
        <v>0.7</v>
      </c>
      <c r="I126" s="57">
        <f t="shared" si="19"/>
        <v>95.03</v>
      </c>
      <c r="J126" s="57">
        <f t="shared" si="20"/>
        <v>95.03</v>
      </c>
      <c r="K126" s="58">
        <v>449.76</v>
      </c>
      <c r="L126" s="59">
        <f t="shared" si="21"/>
        <v>0.852743685521167</v>
      </c>
      <c r="M126" s="57">
        <f t="shared" si="22"/>
        <v>95.63</v>
      </c>
      <c r="N126" s="56">
        <f t="shared" si="23"/>
        <v>95.63</v>
      </c>
      <c r="O126" s="26" t="s">
        <v>69</v>
      </c>
      <c r="P126" s="63" t="s">
        <v>70</v>
      </c>
      <c r="Q126" s="63" t="s">
        <v>70</v>
      </c>
      <c r="R126" s="56"/>
      <c r="S126" s="57">
        <f t="shared" si="24"/>
        <v>0.9533</v>
      </c>
      <c r="T126" s="56" t="str">
        <f t="shared" si="25"/>
        <v>否</v>
      </c>
      <c r="U126" s="69" t="s">
        <v>79</v>
      </c>
      <c r="V126" s="70">
        <v>1</v>
      </c>
      <c r="W126" s="69">
        <v>1</v>
      </c>
      <c r="X126" s="70">
        <f t="shared" si="26"/>
        <v>34.62</v>
      </c>
      <c r="Y126" s="77"/>
      <c r="Z126" s="77"/>
      <c r="AA126" s="77"/>
      <c r="AB126" s="77"/>
      <c r="AC126" s="77"/>
      <c r="AD126" s="77">
        <v>1</v>
      </c>
      <c r="AE126" s="78">
        <f t="shared" si="35"/>
        <v>0</v>
      </c>
      <c r="AF126" s="77">
        <f t="shared" si="36"/>
        <v>0</v>
      </c>
      <c r="AG126" s="77"/>
      <c r="AH126" s="77"/>
      <c r="AI126" s="77"/>
      <c r="AJ126" s="56">
        <f t="shared" si="27"/>
        <v>34.62</v>
      </c>
      <c r="AK126" s="69"/>
      <c r="AL126" s="69"/>
      <c r="AM126" s="95" t="s">
        <v>75</v>
      </c>
      <c r="AN126" s="95" t="s">
        <v>75</v>
      </c>
      <c r="AO126" s="94"/>
      <c r="AP126" s="94"/>
      <c r="AQ126" s="95"/>
      <c r="AR126" s="94">
        <f t="shared" si="28"/>
        <v>0</v>
      </c>
      <c r="AS126" s="97">
        <f t="shared" si="34"/>
        <v>34.62</v>
      </c>
      <c r="AT126" s="2">
        <f t="shared" si="29"/>
        <v>34.62</v>
      </c>
      <c r="AU126" s="2">
        <f t="shared" si="30"/>
        <v>34.62</v>
      </c>
      <c r="AV126" s="2">
        <f t="shared" si="31"/>
        <v>0</v>
      </c>
    </row>
    <row r="127" s="2" customFormat="1" ht="31" spans="1:48">
      <c r="A127" s="29">
        <v>126</v>
      </c>
      <c r="B127" s="27"/>
      <c r="C127" s="26" t="s">
        <v>434</v>
      </c>
      <c r="D127" s="27" t="s">
        <v>435</v>
      </c>
      <c r="E127" s="46" t="s">
        <v>436</v>
      </c>
      <c r="F127" s="45">
        <f>'[1]2021年度园区有效投入-技术改造'!$I127</f>
        <v>1538.98</v>
      </c>
      <c r="G127" s="26" t="s">
        <v>62</v>
      </c>
      <c r="H127" s="27">
        <v>0.8</v>
      </c>
      <c r="I127" s="57">
        <f t="shared" si="19"/>
        <v>95.23</v>
      </c>
      <c r="J127" s="57">
        <f t="shared" si="20"/>
        <v>95.23</v>
      </c>
      <c r="K127" s="58">
        <v>43600.62</v>
      </c>
      <c r="L127" s="59">
        <f t="shared" si="21"/>
        <v>0.035297204489294</v>
      </c>
      <c r="M127" s="57">
        <f t="shared" si="22"/>
        <v>95.02</v>
      </c>
      <c r="N127" s="56">
        <f t="shared" si="23"/>
        <v>95.02</v>
      </c>
      <c r="O127" s="26" t="s">
        <v>69</v>
      </c>
      <c r="P127" s="63" t="s">
        <v>70</v>
      </c>
      <c r="Q127" s="63" t="s">
        <v>70</v>
      </c>
      <c r="R127" s="56"/>
      <c r="S127" s="57">
        <f t="shared" si="24"/>
        <v>0.9513</v>
      </c>
      <c r="T127" s="56" t="str">
        <f t="shared" si="25"/>
        <v>是</v>
      </c>
      <c r="U127" s="69">
        <v>3090</v>
      </c>
      <c r="V127" s="70">
        <v>1</v>
      </c>
      <c r="W127" s="69">
        <v>1</v>
      </c>
      <c r="X127" s="70">
        <f t="shared" si="26"/>
        <v>141.75</v>
      </c>
      <c r="Y127" s="77" t="e">
        <f>VLOOKUP(C127,#REF!,9,FALSE)</f>
        <v>#REF!</v>
      </c>
      <c r="Z127" s="77" t="e">
        <f>VLOOKUP($C127,#REF!,3,FALSE)</f>
        <v>#REF!</v>
      </c>
      <c r="AA127" s="78" t="e">
        <f>VLOOKUP($C127,#REF!,4,FALSE)*0.8</f>
        <v>#REF!</v>
      </c>
      <c r="AB127" s="78" t="e">
        <f>VLOOKUP($C127,#REF!,5,FALSE)</f>
        <v>#REF!</v>
      </c>
      <c r="AC127" s="86" t="e">
        <f>VLOOKUP($C127,#REF!,6,FALSE)</f>
        <v>#REF!</v>
      </c>
      <c r="AD127" s="77">
        <v>1</v>
      </c>
      <c r="AE127" s="78" t="e">
        <f t="shared" si="35"/>
        <v>#REF!</v>
      </c>
      <c r="AF127" s="77" t="e">
        <f t="shared" si="36"/>
        <v>#REF!</v>
      </c>
      <c r="AG127" s="77"/>
      <c r="AH127" s="77"/>
      <c r="AI127" s="77"/>
      <c r="AJ127" s="56" t="e">
        <f t="shared" si="27"/>
        <v>#REF!</v>
      </c>
      <c r="AK127" s="69"/>
      <c r="AL127" s="69"/>
      <c r="AM127" s="95" t="s">
        <v>75</v>
      </c>
      <c r="AN127" s="95" t="s">
        <v>75</v>
      </c>
      <c r="AO127" s="94"/>
      <c r="AP127" s="94"/>
      <c r="AQ127" s="95"/>
      <c r="AR127" s="94">
        <f t="shared" si="28"/>
        <v>0</v>
      </c>
      <c r="AS127" s="97" t="e">
        <f t="shared" si="34"/>
        <v>#REF!</v>
      </c>
      <c r="AT127" s="2" t="e">
        <f t="shared" si="29"/>
        <v>#REF!</v>
      </c>
      <c r="AU127" s="2" t="e">
        <f t="shared" si="30"/>
        <v>#REF!</v>
      </c>
      <c r="AV127" s="2" t="e">
        <f t="shared" si="31"/>
        <v>#REF!</v>
      </c>
    </row>
    <row r="128" s="2" customFormat="1" ht="76" spans="1:48">
      <c r="A128" s="29">
        <v>127</v>
      </c>
      <c r="B128" s="27"/>
      <c r="C128" s="26" t="s">
        <v>437</v>
      </c>
      <c r="D128" s="27" t="s">
        <v>438</v>
      </c>
      <c r="E128" s="46" t="s">
        <v>439</v>
      </c>
      <c r="F128" s="45">
        <f>'[1]2021年度园区有效投入-技术改造'!$I128</f>
        <v>1414.74</v>
      </c>
      <c r="G128" s="26" t="s">
        <v>86</v>
      </c>
      <c r="H128" s="27">
        <v>0.7</v>
      </c>
      <c r="I128" s="57">
        <f t="shared" si="19"/>
        <v>95.21</v>
      </c>
      <c r="J128" s="57">
        <f t="shared" si="20"/>
        <v>95.21</v>
      </c>
      <c r="K128" s="58">
        <v>2286.46</v>
      </c>
      <c r="L128" s="59">
        <f t="shared" si="21"/>
        <v>0.618746883829151</v>
      </c>
      <c r="M128" s="57">
        <f t="shared" si="22"/>
        <v>95.46</v>
      </c>
      <c r="N128" s="56">
        <f t="shared" si="23"/>
        <v>95.46</v>
      </c>
      <c r="O128" s="26" t="s">
        <v>69</v>
      </c>
      <c r="P128" s="63" t="s">
        <v>70</v>
      </c>
      <c r="Q128" s="63" t="s">
        <v>70</v>
      </c>
      <c r="R128" s="56"/>
      <c r="S128" s="57">
        <f t="shared" si="24"/>
        <v>0.9534</v>
      </c>
      <c r="T128" s="56" t="str">
        <f t="shared" si="25"/>
        <v>是</v>
      </c>
      <c r="U128" s="69" t="s">
        <v>79</v>
      </c>
      <c r="V128" s="70">
        <v>0.8</v>
      </c>
      <c r="W128" s="69">
        <v>1</v>
      </c>
      <c r="X128" s="70">
        <f t="shared" si="26"/>
        <v>102.17</v>
      </c>
      <c r="Y128" s="77"/>
      <c r="Z128" s="77"/>
      <c r="AA128" s="77"/>
      <c r="AB128" s="77"/>
      <c r="AC128" s="77"/>
      <c r="AD128" s="77">
        <v>1</v>
      </c>
      <c r="AE128" s="78">
        <f t="shared" si="35"/>
        <v>0</v>
      </c>
      <c r="AF128" s="77">
        <f t="shared" si="36"/>
        <v>0</v>
      </c>
      <c r="AG128" s="77"/>
      <c r="AH128" s="77"/>
      <c r="AI128" s="77"/>
      <c r="AJ128" s="56">
        <f t="shared" si="27"/>
        <v>102.17</v>
      </c>
      <c r="AK128" s="69"/>
      <c r="AL128" s="69"/>
      <c r="AM128" s="95" t="s">
        <v>75</v>
      </c>
      <c r="AN128" s="95" t="s">
        <v>75</v>
      </c>
      <c r="AO128" s="94"/>
      <c r="AP128" s="94"/>
      <c r="AQ128" s="95"/>
      <c r="AR128" s="94">
        <f t="shared" si="28"/>
        <v>0</v>
      </c>
      <c r="AS128" s="97">
        <f t="shared" si="34"/>
        <v>102.17</v>
      </c>
      <c r="AT128" s="2">
        <f t="shared" si="29"/>
        <v>102.17</v>
      </c>
      <c r="AU128" s="2">
        <f t="shared" si="30"/>
        <v>102.17</v>
      </c>
      <c r="AV128" s="2">
        <f t="shared" si="31"/>
        <v>0</v>
      </c>
    </row>
    <row r="129" s="2" customFormat="1" ht="46" spans="1:48">
      <c r="A129" s="29">
        <v>128</v>
      </c>
      <c r="B129" s="27"/>
      <c r="C129" s="26" t="s">
        <v>440</v>
      </c>
      <c r="D129" s="27" t="s">
        <v>441</v>
      </c>
      <c r="E129" s="46" t="s">
        <v>442</v>
      </c>
      <c r="F129" s="45">
        <f>'[1]2021年度园区有效投入-技术改造'!$I129</f>
        <v>928.55</v>
      </c>
      <c r="G129" s="26" t="s">
        <v>62</v>
      </c>
      <c r="H129" s="27">
        <v>0.8</v>
      </c>
      <c r="I129" s="57">
        <f t="shared" si="19"/>
        <v>95.13</v>
      </c>
      <c r="J129" s="57">
        <f t="shared" si="20"/>
        <v>95.13</v>
      </c>
      <c r="K129" s="58">
        <v>56167.14</v>
      </c>
      <c r="L129" s="59">
        <f t="shared" si="21"/>
        <v>0.0165319081584001</v>
      </c>
      <c r="M129" s="57">
        <f t="shared" si="22"/>
        <v>95.01</v>
      </c>
      <c r="N129" s="56">
        <f t="shared" si="23"/>
        <v>95.01</v>
      </c>
      <c r="O129" s="26" t="s">
        <v>69</v>
      </c>
      <c r="P129" s="63" t="s">
        <v>70</v>
      </c>
      <c r="Q129" s="63" t="s">
        <v>70</v>
      </c>
      <c r="R129" s="56"/>
      <c r="S129" s="57">
        <f t="shared" si="24"/>
        <v>0.9507</v>
      </c>
      <c r="T129" s="56" t="str">
        <f t="shared" si="25"/>
        <v>是</v>
      </c>
      <c r="U129" s="69">
        <v>1236</v>
      </c>
      <c r="V129" s="70">
        <v>1</v>
      </c>
      <c r="W129" s="69">
        <v>1</v>
      </c>
      <c r="X129" s="70">
        <f t="shared" si="26"/>
        <v>85.48</v>
      </c>
      <c r="Y129" s="77" t="e">
        <f>VLOOKUP(C129,#REF!,9,FALSE)</f>
        <v>#REF!</v>
      </c>
      <c r="Z129" s="77" t="e">
        <f>VLOOKUP($C129,#REF!,3,FALSE)</f>
        <v>#REF!</v>
      </c>
      <c r="AA129" s="78" t="e">
        <f>VLOOKUP($C129,#REF!,4,FALSE)*0.8</f>
        <v>#REF!</v>
      </c>
      <c r="AB129" s="78" t="e">
        <f>VLOOKUP($C129,#REF!,5,FALSE)</f>
        <v>#REF!</v>
      </c>
      <c r="AC129" s="86" t="e">
        <f>VLOOKUP($C129,#REF!,6,FALSE)</f>
        <v>#REF!</v>
      </c>
      <c r="AD129" s="77">
        <v>1</v>
      </c>
      <c r="AE129" s="78" t="e">
        <f t="shared" si="35"/>
        <v>#REF!</v>
      </c>
      <c r="AF129" s="77" t="e">
        <f t="shared" si="36"/>
        <v>#REF!</v>
      </c>
      <c r="AG129" s="77"/>
      <c r="AH129" s="77"/>
      <c r="AI129" s="77"/>
      <c r="AJ129" s="56" t="e">
        <f t="shared" si="27"/>
        <v>#REF!</v>
      </c>
      <c r="AK129" s="69"/>
      <c r="AL129" s="69"/>
      <c r="AM129" s="95" t="s">
        <v>75</v>
      </c>
      <c r="AN129" s="95" t="s">
        <v>75</v>
      </c>
      <c r="AO129" s="94"/>
      <c r="AP129" s="94"/>
      <c r="AQ129" s="95"/>
      <c r="AR129" s="94">
        <f t="shared" si="28"/>
        <v>0</v>
      </c>
      <c r="AS129" s="97" t="e">
        <f t="shared" si="34"/>
        <v>#REF!</v>
      </c>
      <c r="AT129" s="2" t="e">
        <f t="shared" si="29"/>
        <v>#REF!</v>
      </c>
      <c r="AU129" s="2" t="e">
        <f t="shared" si="30"/>
        <v>#REF!</v>
      </c>
      <c r="AV129" s="2" t="e">
        <f t="shared" si="31"/>
        <v>#REF!</v>
      </c>
    </row>
    <row r="130" s="2" customFormat="1" ht="46" spans="1:48">
      <c r="A130" s="29">
        <v>129</v>
      </c>
      <c r="B130" s="27"/>
      <c r="C130" s="26" t="s">
        <v>443</v>
      </c>
      <c r="D130" s="27" t="s">
        <v>444</v>
      </c>
      <c r="E130" s="46" t="s">
        <v>445</v>
      </c>
      <c r="F130" s="45">
        <f>'[1]2021年度园区有效投入-技术改造'!$I130</f>
        <v>1755.7</v>
      </c>
      <c r="G130" s="26" t="s">
        <v>86</v>
      </c>
      <c r="H130" s="27">
        <v>0.7</v>
      </c>
      <c r="I130" s="57">
        <f t="shared" si="19"/>
        <v>95.27</v>
      </c>
      <c r="J130" s="57">
        <f t="shared" si="20"/>
        <v>95.27</v>
      </c>
      <c r="K130" s="58">
        <v>17742.11</v>
      </c>
      <c r="L130" s="59">
        <f t="shared" si="21"/>
        <v>0.098956662989915</v>
      </c>
      <c r="M130" s="57">
        <f t="shared" si="22"/>
        <v>95.07</v>
      </c>
      <c r="N130" s="56">
        <f t="shared" si="23"/>
        <v>95.07</v>
      </c>
      <c r="O130" s="26" t="s">
        <v>69</v>
      </c>
      <c r="P130" s="63" t="s">
        <v>70</v>
      </c>
      <c r="Q130" s="63" t="s">
        <v>70</v>
      </c>
      <c r="R130" s="56"/>
      <c r="S130" s="57">
        <f t="shared" si="24"/>
        <v>0.9517</v>
      </c>
      <c r="T130" s="56" t="str">
        <f t="shared" si="25"/>
        <v>是</v>
      </c>
      <c r="U130" s="69" t="s">
        <v>79</v>
      </c>
      <c r="V130" s="70">
        <v>0.8</v>
      </c>
      <c r="W130" s="69">
        <v>1</v>
      </c>
      <c r="X130" s="70">
        <f t="shared" si="26"/>
        <v>126.6</v>
      </c>
      <c r="Y130" s="77"/>
      <c r="Z130" s="77"/>
      <c r="AA130" s="77"/>
      <c r="AB130" s="77"/>
      <c r="AC130" s="77"/>
      <c r="AD130" s="77">
        <v>1</v>
      </c>
      <c r="AE130" s="78">
        <f t="shared" si="35"/>
        <v>0</v>
      </c>
      <c r="AF130" s="77">
        <f t="shared" si="36"/>
        <v>0</v>
      </c>
      <c r="AG130" s="77"/>
      <c r="AH130" s="77"/>
      <c r="AI130" s="77"/>
      <c r="AJ130" s="56">
        <f t="shared" si="27"/>
        <v>126.6</v>
      </c>
      <c r="AK130" s="69"/>
      <c r="AL130" s="69"/>
      <c r="AM130" s="95" t="s">
        <v>75</v>
      </c>
      <c r="AN130" s="95" t="s">
        <v>75</v>
      </c>
      <c r="AO130" s="94"/>
      <c r="AP130" s="94"/>
      <c r="AQ130" s="95"/>
      <c r="AR130" s="94">
        <f t="shared" si="28"/>
        <v>0</v>
      </c>
      <c r="AS130" s="97">
        <f t="shared" si="34"/>
        <v>126.6</v>
      </c>
      <c r="AT130" s="2">
        <f t="shared" si="29"/>
        <v>126.6</v>
      </c>
      <c r="AU130" s="2">
        <f t="shared" si="30"/>
        <v>126.6</v>
      </c>
      <c r="AV130" s="2">
        <f t="shared" si="31"/>
        <v>0</v>
      </c>
    </row>
    <row r="131" s="2" customFormat="1" ht="61" spans="1:48">
      <c r="A131" s="29">
        <v>131</v>
      </c>
      <c r="B131" s="27"/>
      <c r="C131" s="26" t="s">
        <v>446</v>
      </c>
      <c r="D131" s="27" t="s">
        <v>447</v>
      </c>
      <c r="E131" s="46" t="s">
        <v>448</v>
      </c>
      <c r="F131" s="45">
        <f>'[1]2021年度园区有效投入-技术改造'!$I132</f>
        <v>400.68</v>
      </c>
      <c r="G131" s="26" t="s">
        <v>90</v>
      </c>
      <c r="H131" s="27">
        <v>0.6</v>
      </c>
      <c r="I131" s="57">
        <f t="shared" si="19"/>
        <v>95.03</v>
      </c>
      <c r="J131" s="57">
        <f t="shared" si="20"/>
        <v>95.03</v>
      </c>
      <c r="K131" s="58">
        <v>548.84</v>
      </c>
      <c r="L131" s="59">
        <f t="shared" si="21"/>
        <v>0.730048830260185</v>
      </c>
      <c r="M131" s="57">
        <f t="shared" si="22"/>
        <v>95.54</v>
      </c>
      <c r="N131" s="56">
        <f t="shared" si="23"/>
        <v>95.54</v>
      </c>
      <c r="O131" s="26" t="s">
        <v>69</v>
      </c>
      <c r="P131" s="63" t="s">
        <v>70</v>
      </c>
      <c r="Q131" s="63" t="s">
        <v>70</v>
      </c>
      <c r="R131" s="56"/>
      <c r="S131" s="57">
        <f t="shared" si="24"/>
        <v>0.9529</v>
      </c>
      <c r="T131" s="56" t="str">
        <f t="shared" si="25"/>
        <v>否</v>
      </c>
      <c r="U131" s="69" t="s">
        <v>79</v>
      </c>
      <c r="V131" s="70">
        <v>1</v>
      </c>
      <c r="W131" s="69">
        <v>1</v>
      </c>
      <c r="X131" s="70">
        <f t="shared" si="26"/>
        <v>35.35</v>
      </c>
      <c r="Y131" s="77"/>
      <c r="Z131" s="77"/>
      <c r="AA131" s="77"/>
      <c r="AB131" s="77"/>
      <c r="AC131" s="77"/>
      <c r="AD131" s="77">
        <v>1</v>
      </c>
      <c r="AE131" s="78">
        <f t="shared" si="35"/>
        <v>0</v>
      </c>
      <c r="AF131" s="77">
        <f t="shared" si="36"/>
        <v>0</v>
      </c>
      <c r="AG131" s="77"/>
      <c r="AH131" s="77"/>
      <c r="AI131" s="77"/>
      <c r="AJ131" s="56">
        <f t="shared" si="27"/>
        <v>35.35</v>
      </c>
      <c r="AK131" s="69"/>
      <c r="AL131" s="69"/>
      <c r="AM131" s="95" t="s">
        <v>75</v>
      </c>
      <c r="AN131" s="95" t="s">
        <v>75</v>
      </c>
      <c r="AO131" s="94"/>
      <c r="AP131" s="94"/>
      <c r="AQ131" s="95"/>
      <c r="AR131" s="94">
        <f t="shared" si="28"/>
        <v>0</v>
      </c>
      <c r="AS131" s="97">
        <f t="shared" si="34"/>
        <v>35.35</v>
      </c>
      <c r="AT131" s="2">
        <f t="shared" si="29"/>
        <v>35.35</v>
      </c>
      <c r="AU131" s="2">
        <f t="shared" si="30"/>
        <v>35.35</v>
      </c>
      <c r="AV131" s="2">
        <f t="shared" si="31"/>
        <v>0</v>
      </c>
    </row>
    <row r="132" s="2" customFormat="1" ht="46" spans="1:48">
      <c r="A132" s="29">
        <v>132</v>
      </c>
      <c r="B132" s="27"/>
      <c r="C132" s="26" t="s">
        <v>449</v>
      </c>
      <c r="D132" s="27" t="s">
        <v>450</v>
      </c>
      <c r="E132" s="46" t="s">
        <v>451</v>
      </c>
      <c r="F132" s="45">
        <f>'[1]2021年度园区有效投入-技术改造'!$I133</f>
        <v>203.22</v>
      </c>
      <c r="G132" s="26" t="s">
        <v>86</v>
      </c>
      <c r="H132" s="27">
        <v>0.7</v>
      </c>
      <c r="I132" s="57">
        <f t="shared" si="19"/>
        <v>95</v>
      </c>
      <c r="J132" s="57">
        <f t="shared" si="20"/>
        <v>95</v>
      </c>
      <c r="K132" s="58">
        <v>13736.8</v>
      </c>
      <c r="L132" s="59">
        <f t="shared" si="21"/>
        <v>0.014793838448547</v>
      </c>
      <c r="M132" s="57">
        <f t="shared" si="22"/>
        <v>95.01</v>
      </c>
      <c r="N132" s="56">
        <f t="shared" si="23"/>
        <v>95.01</v>
      </c>
      <c r="O132" s="26" t="s">
        <v>69</v>
      </c>
      <c r="P132" s="63" t="s">
        <v>70</v>
      </c>
      <c r="Q132" s="63" t="s">
        <v>70</v>
      </c>
      <c r="R132" s="56"/>
      <c r="S132" s="57">
        <f t="shared" si="24"/>
        <v>0.9501</v>
      </c>
      <c r="T132" s="56" t="str">
        <f t="shared" si="25"/>
        <v>否</v>
      </c>
      <c r="U132" s="69" t="s">
        <v>79</v>
      </c>
      <c r="V132" s="70">
        <v>1</v>
      </c>
      <c r="W132" s="69">
        <v>1</v>
      </c>
      <c r="X132" s="70">
        <f t="shared" si="26"/>
        <v>18.29</v>
      </c>
      <c r="Y132" s="77"/>
      <c r="Z132" s="77"/>
      <c r="AA132" s="77"/>
      <c r="AB132" s="77"/>
      <c r="AC132" s="77"/>
      <c r="AD132" s="77">
        <v>1</v>
      </c>
      <c r="AE132" s="78">
        <f t="shared" si="35"/>
        <v>0</v>
      </c>
      <c r="AF132" s="77">
        <f t="shared" si="36"/>
        <v>0</v>
      </c>
      <c r="AG132" s="77"/>
      <c r="AH132" s="77"/>
      <c r="AI132" s="77"/>
      <c r="AJ132" s="56">
        <f t="shared" si="27"/>
        <v>18.29</v>
      </c>
      <c r="AK132" s="69"/>
      <c r="AL132" s="69"/>
      <c r="AM132" s="95" t="s">
        <v>75</v>
      </c>
      <c r="AN132" s="95" t="s">
        <v>75</v>
      </c>
      <c r="AO132" s="94"/>
      <c r="AP132" s="94"/>
      <c r="AQ132" s="95"/>
      <c r="AR132" s="94">
        <f t="shared" si="28"/>
        <v>0</v>
      </c>
      <c r="AS132" s="97">
        <f t="shared" si="34"/>
        <v>18.29</v>
      </c>
      <c r="AT132" s="2">
        <f t="shared" si="29"/>
        <v>18.29</v>
      </c>
      <c r="AU132" s="2">
        <f t="shared" si="30"/>
        <v>18.29</v>
      </c>
      <c r="AV132" s="2">
        <f t="shared" si="31"/>
        <v>0</v>
      </c>
    </row>
    <row r="133" s="2" customFormat="1" ht="61" spans="1:48">
      <c r="A133" s="29">
        <v>133</v>
      </c>
      <c r="B133" s="27"/>
      <c r="C133" s="26" t="s">
        <v>452</v>
      </c>
      <c r="D133" s="27" t="s">
        <v>453</v>
      </c>
      <c r="E133" s="46" t="s">
        <v>454</v>
      </c>
      <c r="F133" s="45">
        <f>'[1]2021年度园区有效投入-技术改造'!$I134</f>
        <v>789.67</v>
      </c>
      <c r="G133" s="26" t="s">
        <v>86</v>
      </c>
      <c r="H133" s="27">
        <v>0.7</v>
      </c>
      <c r="I133" s="57">
        <f t="shared" si="19"/>
        <v>95.1</v>
      </c>
      <c r="J133" s="57">
        <f t="shared" si="20"/>
        <v>95.1</v>
      </c>
      <c r="K133" s="58">
        <v>3585.41</v>
      </c>
      <c r="L133" s="59">
        <f t="shared" si="21"/>
        <v>0.220245383373171</v>
      </c>
      <c r="M133" s="57">
        <f t="shared" si="22"/>
        <v>95.16</v>
      </c>
      <c r="N133" s="56">
        <f t="shared" si="23"/>
        <v>95.16</v>
      </c>
      <c r="O133" s="26" t="s">
        <v>69</v>
      </c>
      <c r="P133" s="63" t="s">
        <v>70</v>
      </c>
      <c r="Q133" s="63" t="s">
        <v>70</v>
      </c>
      <c r="R133" s="56"/>
      <c r="S133" s="57">
        <f t="shared" si="24"/>
        <v>0.9513</v>
      </c>
      <c r="T133" s="56" t="str">
        <f t="shared" si="25"/>
        <v>是</v>
      </c>
      <c r="U133" s="69" t="s">
        <v>79</v>
      </c>
      <c r="V133" s="70">
        <v>0.8</v>
      </c>
      <c r="W133" s="69">
        <v>1</v>
      </c>
      <c r="X133" s="70">
        <f t="shared" si="26"/>
        <v>56.92</v>
      </c>
      <c r="Y133" s="77"/>
      <c r="Z133" s="77"/>
      <c r="AA133" s="77"/>
      <c r="AB133" s="77"/>
      <c r="AC133" s="77"/>
      <c r="AD133" s="77">
        <v>1</v>
      </c>
      <c r="AE133" s="78">
        <f t="shared" si="35"/>
        <v>0</v>
      </c>
      <c r="AF133" s="77">
        <f t="shared" si="36"/>
        <v>0</v>
      </c>
      <c r="AG133" s="77"/>
      <c r="AH133" s="77"/>
      <c r="AI133" s="77"/>
      <c r="AJ133" s="56">
        <f t="shared" si="27"/>
        <v>56.92</v>
      </c>
      <c r="AK133" s="69"/>
      <c r="AL133" s="69"/>
      <c r="AM133" s="95" t="s">
        <v>75</v>
      </c>
      <c r="AN133" s="95" t="s">
        <v>75</v>
      </c>
      <c r="AO133" s="94"/>
      <c r="AP133" s="94"/>
      <c r="AQ133" s="95"/>
      <c r="AR133" s="94">
        <f t="shared" si="28"/>
        <v>0</v>
      </c>
      <c r="AS133" s="97">
        <f t="shared" si="34"/>
        <v>56.92</v>
      </c>
      <c r="AT133" s="2">
        <f t="shared" si="29"/>
        <v>56.92</v>
      </c>
      <c r="AU133" s="2">
        <f t="shared" si="30"/>
        <v>56.92</v>
      </c>
      <c r="AV133" s="2">
        <f t="shared" si="31"/>
        <v>0</v>
      </c>
    </row>
    <row r="134" s="2" customFormat="1" ht="46" spans="1:48">
      <c r="A134" s="29">
        <v>134</v>
      </c>
      <c r="B134" s="27"/>
      <c r="C134" s="26" t="s">
        <v>455</v>
      </c>
      <c r="D134" s="27" t="s">
        <v>456</v>
      </c>
      <c r="E134" s="46" t="s">
        <v>457</v>
      </c>
      <c r="F134" s="45">
        <f>'[1]2021年度园区有效投入-技术改造'!$I135</f>
        <v>597.91</v>
      </c>
      <c r="G134" s="26" t="s">
        <v>86</v>
      </c>
      <c r="H134" s="27">
        <v>0.7</v>
      </c>
      <c r="I134" s="57">
        <f t="shared" ref="I134:I154" si="37">ROUND(($F134*$F$162-F$161)/(F$160*$F$162-F$161)*100,2)</f>
        <v>95.07</v>
      </c>
      <c r="J134" s="57">
        <f t="shared" ref="J134:J154" si="38">I134</f>
        <v>95.07</v>
      </c>
      <c r="K134" s="58">
        <v>19365.84</v>
      </c>
      <c r="L134" s="59">
        <f t="shared" ref="L134:L154" si="39">IF(K134&gt;200,F134/K134,1)</f>
        <v>0.0308744676192719</v>
      </c>
      <c r="M134" s="57">
        <f t="shared" ref="M134:M154" si="40">ROUND((L134*$L$162-$L$161)/($L$160*$L$162-$L$161)*100,2)</f>
        <v>95.02</v>
      </c>
      <c r="N134" s="56">
        <f t="shared" ref="N134:N154" si="41">M134</f>
        <v>95.02</v>
      </c>
      <c r="O134" s="26" t="s">
        <v>69</v>
      </c>
      <c r="P134" s="63" t="s">
        <v>70</v>
      </c>
      <c r="Q134" s="63" t="s">
        <v>70</v>
      </c>
      <c r="R134" s="56"/>
      <c r="S134" s="57">
        <f t="shared" ref="S134:S154" si="42">ROUND(J134*0.5+N134*0.5+R134,2)/100</f>
        <v>0.9505</v>
      </c>
      <c r="T134" s="56" t="str">
        <f t="shared" ref="T134:T154" si="43">IF(F134&gt;=500,"是","否")</f>
        <v>是</v>
      </c>
      <c r="U134" s="69" t="s">
        <v>79</v>
      </c>
      <c r="V134" s="70">
        <v>0.8</v>
      </c>
      <c r="W134" s="69">
        <v>1</v>
      </c>
      <c r="X134" s="70">
        <f t="shared" ref="X134:X154" si="44">ROUND(IF(F134*0.1*(H134*0.2+S134*0.8)*V134*W134&lt;1000,F134*0.1*(H134*0.2+S134*0.8)*V134*W134,1000),2)</f>
        <v>43.07</v>
      </c>
      <c r="Y134" s="77"/>
      <c r="Z134" s="77"/>
      <c r="AA134" s="77"/>
      <c r="AB134" s="77"/>
      <c r="AC134" s="77"/>
      <c r="AD134" s="77">
        <v>1</v>
      </c>
      <c r="AE134" s="78">
        <f t="shared" si="35"/>
        <v>0</v>
      </c>
      <c r="AF134" s="77">
        <f t="shared" si="36"/>
        <v>0</v>
      </c>
      <c r="AG134" s="77"/>
      <c r="AH134" s="77"/>
      <c r="AI134" s="77"/>
      <c r="AJ134" s="56">
        <f t="shared" ref="AJ134:AJ154" si="45">IF(X134&gt;(1000-AF134-AI134),X134,X134+AF134+AI134)</f>
        <v>43.07</v>
      </c>
      <c r="AK134" s="69"/>
      <c r="AL134" s="69"/>
      <c r="AM134" s="95" t="s">
        <v>75</v>
      </c>
      <c r="AN134" s="95" t="s">
        <v>75</v>
      </c>
      <c r="AO134" s="94"/>
      <c r="AP134" s="94"/>
      <c r="AQ134" s="95"/>
      <c r="AR134" s="94">
        <f t="shared" ref="AR134:AR154" si="46">SUM(AK134:AQ134)</f>
        <v>0</v>
      </c>
      <c r="AS134" s="97">
        <f t="shared" si="34"/>
        <v>43.07</v>
      </c>
      <c r="AT134" s="2">
        <f t="shared" ref="AT134:AT154" si="47">IF(X134&gt;(1000-AF134-AI134),999999,X134+AF134+AI134)</f>
        <v>43.07</v>
      </c>
      <c r="AU134" s="2">
        <f t="shared" ref="AU134:AU155" si="48">AJ134-AR134</f>
        <v>43.07</v>
      </c>
      <c r="AV134" s="2">
        <f t="shared" ref="AV134:AV155" si="49">AS134-AU134</f>
        <v>0</v>
      </c>
    </row>
    <row r="135" s="2" customFormat="1" ht="46" spans="1:48">
      <c r="A135" s="29">
        <v>135</v>
      </c>
      <c r="B135" s="27"/>
      <c r="C135" s="26" t="s">
        <v>458</v>
      </c>
      <c r="D135" s="27" t="s">
        <v>459</v>
      </c>
      <c r="E135" s="46" t="s">
        <v>460</v>
      </c>
      <c r="F135" s="45">
        <f>'[1]2021年度园区有效投入-技术改造'!$I136</f>
        <v>692.27</v>
      </c>
      <c r="G135" s="26" t="s">
        <v>62</v>
      </c>
      <c r="H135" s="27">
        <v>0.8</v>
      </c>
      <c r="I135" s="57">
        <f t="shared" si="37"/>
        <v>95.08</v>
      </c>
      <c r="J135" s="57">
        <f t="shared" si="38"/>
        <v>95.08</v>
      </c>
      <c r="K135" s="58">
        <v>33697.38</v>
      </c>
      <c r="L135" s="59">
        <f t="shared" si="39"/>
        <v>0.0205437336671278</v>
      </c>
      <c r="M135" s="57">
        <f t="shared" si="40"/>
        <v>95.01</v>
      </c>
      <c r="N135" s="56">
        <f t="shared" si="41"/>
        <v>95.01</v>
      </c>
      <c r="O135" s="26" t="s">
        <v>69</v>
      </c>
      <c r="P135" s="63" t="s">
        <v>70</v>
      </c>
      <c r="Q135" s="63" t="s">
        <v>70</v>
      </c>
      <c r="R135" s="56"/>
      <c r="S135" s="57">
        <f t="shared" si="42"/>
        <v>0.9505</v>
      </c>
      <c r="T135" s="56" t="str">
        <f t="shared" si="43"/>
        <v>是</v>
      </c>
      <c r="U135" s="69">
        <v>1400</v>
      </c>
      <c r="V135" s="70">
        <v>1</v>
      </c>
      <c r="W135" s="69">
        <v>1</v>
      </c>
      <c r="X135" s="70">
        <f t="shared" si="44"/>
        <v>63.72</v>
      </c>
      <c r="Y135" s="77" t="e">
        <f>VLOOKUP(C135,#REF!,9,FALSE)</f>
        <v>#REF!</v>
      </c>
      <c r="Z135" s="77" t="e">
        <f>VLOOKUP($C135,#REF!,3,FALSE)</f>
        <v>#REF!</v>
      </c>
      <c r="AA135" s="78" t="e">
        <f>VLOOKUP($C135,#REF!,4,FALSE)*0.8</f>
        <v>#REF!</v>
      </c>
      <c r="AB135" s="78" t="e">
        <f>VLOOKUP($C135,#REF!,5,FALSE)</f>
        <v>#REF!</v>
      </c>
      <c r="AC135" s="86" t="e">
        <f>VLOOKUP($C135,#REF!,6,FALSE)</f>
        <v>#REF!</v>
      </c>
      <c r="AD135" s="77">
        <v>1</v>
      </c>
      <c r="AE135" s="78" t="e">
        <f t="shared" si="35"/>
        <v>#REF!</v>
      </c>
      <c r="AF135" s="77" t="e">
        <f t="shared" si="36"/>
        <v>#REF!</v>
      </c>
      <c r="AG135" s="77"/>
      <c r="AH135" s="77"/>
      <c r="AI135" s="77"/>
      <c r="AJ135" s="56" t="e">
        <f t="shared" si="45"/>
        <v>#REF!</v>
      </c>
      <c r="AK135" s="69"/>
      <c r="AL135" s="69"/>
      <c r="AM135" s="95" t="s">
        <v>75</v>
      </c>
      <c r="AN135" s="95" t="s">
        <v>75</v>
      </c>
      <c r="AO135" s="94"/>
      <c r="AP135" s="94"/>
      <c r="AQ135" s="95"/>
      <c r="AR135" s="94">
        <f t="shared" si="46"/>
        <v>0</v>
      </c>
      <c r="AS135" s="97" t="e">
        <f t="shared" si="34"/>
        <v>#REF!</v>
      </c>
      <c r="AT135" s="2" t="e">
        <f t="shared" si="47"/>
        <v>#REF!</v>
      </c>
      <c r="AU135" s="2" t="e">
        <f t="shared" si="48"/>
        <v>#REF!</v>
      </c>
      <c r="AV135" s="2" t="e">
        <f t="shared" si="49"/>
        <v>#REF!</v>
      </c>
    </row>
    <row r="136" s="2" customFormat="1" ht="31" spans="1:48">
      <c r="A136" s="29">
        <v>136</v>
      </c>
      <c r="B136" s="27"/>
      <c r="C136" s="26" t="s">
        <v>461</v>
      </c>
      <c r="D136" s="27" t="s">
        <v>462</v>
      </c>
      <c r="E136" s="46" t="s">
        <v>463</v>
      </c>
      <c r="F136" s="45">
        <f>'[1]2021年度园区有效投入-技术改造'!$I137</f>
        <v>340.18</v>
      </c>
      <c r="G136" s="26" t="s">
        <v>62</v>
      </c>
      <c r="H136" s="27">
        <v>0.8</v>
      </c>
      <c r="I136" s="57">
        <f t="shared" si="37"/>
        <v>95.02</v>
      </c>
      <c r="J136" s="57">
        <f t="shared" si="38"/>
        <v>95.02</v>
      </c>
      <c r="K136" s="58">
        <v>9224.13</v>
      </c>
      <c r="L136" s="59">
        <f t="shared" si="39"/>
        <v>0.036879358812159</v>
      </c>
      <c r="M136" s="57">
        <f t="shared" si="40"/>
        <v>95.03</v>
      </c>
      <c r="N136" s="56">
        <f t="shared" si="41"/>
        <v>95.03</v>
      </c>
      <c r="O136" s="26" t="s">
        <v>69</v>
      </c>
      <c r="P136" s="63" t="s">
        <v>70</v>
      </c>
      <c r="Q136" s="63" t="s">
        <v>70</v>
      </c>
      <c r="R136" s="56"/>
      <c r="S136" s="57">
        <f t="shared" si="42"/>
        <v>0.9503</v>
      </c>
      <c r="T136" s="56" t="str">
        <f t="shared" si="43"/>
        <v>否</v>
      </c>
      <c r="U136" s="69" t="s">
        <v>79</v>
      </c>
      <c r="V136" s="70">
        <v>1</v>
      </c>
      <c r="W136" s="69">
        <v>1</v>
      </c>
      <c r="X136" s="70">
        <f t="shared" si="44"/>
        <v>31.3</v>
      </c>
      <c r="Y136" s="77"/>
      <c r="Z136" s="77"/>
      <c r="AA136" s="77"/>
      <c r="AB136" s="77"/>
      <c r="AC136" s="77"/>
      <c r="AD136" s="77">
        <v>1</v>
      </c>
      <c r="AE136" s="78">
        <f t="shared" si="35"/>
        <v>0</v>
      </c>
      <c r="AF136" s="77">
        <f t="shared" si="36"/>
        <v>0</v>
      </c>
      <c r="AG136" s="77"/>
      <c r="AH136" s="77"/>
      <c r="AI136" s="77"/>
      <c r="AJ136" s="56">
        <f t="shared" si="45"/>
        <v>31.3</v>
      </c>
      <c r="AK136" s="69"/>
      <c r="AL136" s="69"/>
      <c r="AM136" s="95" t="s">
        <v>75</v>
      </c>
      <c r="AN136" s="95" t="s">
        <v>75</v>
      </c>
      <c r="AO136" s="94"/>
      <c r="AP136" s="94"/>
      <c r="AQ136" s="95"/>
      <c r="AR136" s="94">
        <f t="shared" si="46"/>
        <v>0</v>
      </c>
      <c r="AS136" s="97">
        <f t="shared" si="34"/>
        <v>31.3</v>
      </c>
      <c r="AT136" s="2">
        <f t="shared" si="47"/>
        <v>31.3</v>
      </c>
      <c r="AU136" s="2">
        <f t="shared" si="48"/>
        <v>31.3</v>
      </c>
      <c r="AV136" s="2">
        <f t="shared" si="49"/>
        <v>0</v>
      </c>
    </row>
    <row r="137" s="2" customFormat="1" ht="31" spans="1:48">
      <c r="A137" s="29">
        <v>137</v>
      </c>
      <c r="B137" s="27"/>
      <c r="C137" s="26" t="s">
        <v>464</v>
      </c>
      <c r="D137" s="27" t="s">
        <v>465</v>
      </c>
      <c r="E137" s="46" t="s">
        <v>466</v>
      </c>
      <c r="F137" s="45">
        <f>'[1]2021年度园区有效投入-技术改造'!$I138</f>
        <v>508.66</v>
      </c>
      <c r="G137" s="26" t="s">
        <v>62</v>
      </c>
      <c r="H137" s="27">
        <v>0.8</v>
      </c>
      <c r="I137" s="57">
        <f t="shared" si="37"/>
        <v>95.05</v>
      </c>
      <c r="J137" s="57">
        <f t="shared" si="38"/>
        <v>95.05</v>
      </c>
      <c r="K137" s="58">
        <v>27839.85</v>
      </c>
      <c r="L137" s="59">
        <f t="shared" si="39"/>
        <v>0.0182709317758537</v>
      </c>
      <c r="M137" s="57">
        <f t="shared" si="40"/>
        <v>95.01</v>
      </c>
      <c r="N137" s="56">
        <f t="shared" si="41"/>
        <v>95.01</v>
      </c>
      <c r="O137" s="26" t="s">
        <v>69</v>
      </c>
      <c r="P137" s="63" t="s">
        <v>70</v>
      </c>
      <c r="Q137" s="63" t="s">
        <v>70</v>
      </c>
      <c r="R137" s="56"/>
      <c r="S137" s="57">
        <f t="shared" si="42"/>
        <v>0.9503</v>
      </c>
      <c r="T137" s="56" t="str">
        <f t="shared" si="43"/>
        <v>是</v>
      </c>
      <c r="U137" s="69">
        <v>335</v>
      </c>
      <c r="V137" s="70">
        <v>1</v>
      </c>
      <c r="W137" s="69">
        <v>1</v>
      </c>
      <c r="X137" s="70">
        <f t="shared" si="44"/>
        <v>46.81</v>
      </c>
      <c r="Y137" s="77"/>
      <c r="Z137" s="77"/>
      <c r="AA137" s="77"/>
      <c r="AB137" s="77"/>
      <c r="AC137" s="77"/>
      <c r="AD137" s="77">
        <v>1</v>
      </c>
      <c r="AE137" s="78">
        <f t="shared" si="35"/>
        <v>0</v>
      </c>
      <c r="AF137" s="77">
        <f t="shared" si="36"/>
        <v>0</v>
      </c>
      <c r="AG137" s="77"/>
      <c r="AH137" s="77"/>
      <c r="AI137" s="77"/>
      <c r="AJ137" s="56">
        <f t="shared" si="45"/>
        <v>46.81</v>
      </c>
      <c r="AK137" s="69"/>
      <c r="AL137" s="69"/>
      <c r="AM137" s="95" t="s">
        <v>75</v>
      </c>
      <c r="AN137" s="95" t="s">
        <v>75</v>
      </c>
      <c r="AO137" s="94"/>
      <c r="AP137" s="94"/>
      <c r="AQ137" s="95"/>
      <c r="AR137" s="94">
        <f t="shared" si="46"/>
        <v>0</v>
      </c>
      <c r="AS137" s="97">
        <f t="shared" si="34"/>
        <v>46.81</v>
      </c>
      <c r="AT137" s="2">
        <f t="shared" si="47"/>
        <v>46.81</v>
      </c>
      <c r="AU137" s="2">
        <f t="shared" si="48"/>
        <v>46.81</v>
      </c>
      <c r="AV137" s="2">
        <f t="shared" si="49"/>
        <v>0</v>
      </c>
    </row>
    <row r="138" s="2" customFormat="1" ht="61" spans="1:48">
      <c r="A138" s="29">
        <v>138</v>
      </c>
      <c r="B138" s="27"/>
      <c r="C138" s="26" t="s">
        <v>467</v>
      </c>
      <c r="D138" s="27" t="s">
        <v>468</v>
      </c>
      <c r="E138" s="46" t="s">
        <v>469</v>
      </c>
      <c r="F138" s="45">
        <f>'[1]2021年度园区有效投入-技术改造'!$I139</f>
        <v>6714.51</v>
      </c>
      <c r="G138" s="26" t="s">
        <v>62</v>
      </c>
      <c r="H138" s="27">
        <v>0.8</v>
      </c>
      <c r="I138" s="57">
        <f t="shared" si="37"/>
        <v>96.13</v>
      </c>
      <c r="J138" s="57">
        <f t="shared" si="38"/>
        <v>96.13</v>
      </c>
      <c r="K138" s="58">
        <v>87134.85</v>
      </c>
      <c r="L138" s="59">
        <f t="shared" si="39"/>
        <v>0.077058834668333</v>
      </c>
      <c r="M138" s="57">
        <f t="shared" si="40"/>
        <v>95.06</v>
      </c>
      <c r="N138" s="56">
        <f t="shared" si="41"/>
        <v>95.06</v>
      </c>
      <c r="O138" s="26" t="s">
        <v>69</v>
      </c>
      <c r="P138" s="63" t="s">
        <v>70</v>
      </c>
      <c r="Q138" s="63" t="s">
        <v>70</v>
      </c>
      <c r="R138" s="56"/>
      <c r="S138" s="57">
        <f t="shared" si="42"/>
        <v>0.956</v>
      </c>
      <c r="T138" s="56" t="str">
        <f t="shared" si="43"/>
        <v>是</v>
      </c>
      <c r="U138" s="69" t="s">
        <v>79</v>
      </c>
      <c r="V138" s="70">
        <v>0.8</v>
      </c>
      <c r="W138" s="69">
        <v>1</v>
      </c>
      <c r="X138" s="70">
        <f t="shared" si="44"/>
        <v>496.77</v>
      </c>
      <c r="Y138" s="77" t="e">
        <f>VLOOKUP(C138,#REF!,9,FALSE)</f>
        <v>#REF!</v>
      </c>
      <c r="Z138" s="77" t="e">
        <f>VLOOKUP($C138,#REF!,3,FALSE)</f>
        <v>#REF!</v>
      </c>
      <c r="AA138" s="78" t="e">
        <f>VLOOKUP($C138,#REF!,4,FALSE)*0.8</f>
        <v>#REF!</v>
      </c>
      <c r="AB138" s="78" t="e">
        <f>VLOOKUP($C138,#REF!,5,FALSE)</f>
        <v>#REF!</v>
      </c>
      <c r="AC138" s="86" t="e">
        <f>VLOOKUP($C138,#REF!,6,FALSE)</f>
        <v>#REF!</v>
      </c>
      <c r="AD138" s="77">
        <v>1</v>
      </c>
      <c r="AE138" s="78" t="e">
        <f t="shared" ref="AE138:AE155" si="50">Y138*0.05*AC138</f>
        <v>#REF!</v>
      </c>
      <c r="AF138" s="77" t="e">
        <f t="shared" ref="AF138:AF154" si="51">ROUND(AD138*AE138,2)</f>
        <v>#REF!</v>
      </c>
      <c r="AG138" s="77"/>
      <c r="AH138" s="77"/>
      <c r="AI138" s="77"/>
      <c r="AJ138" s="56" t="e">
        <f t="shared" si="45"/>
        <v>#REF!</v>
      </c>
      <c r="AK138" s="69"/>
      <c r="AL138" s="69"/>
      <c r="AM138" s="95" t="s">
        <v>75</v>
      </c>
      <c r="AN138" s="95" t="s">
        <v>75</v>
      </c>
      <c r="AO138" s="94"/>
      <c r="AP138" s="94"/>
      <c r="AQ138" s="95"/>
      <c r="AR138" s="94">
        <f t="shared" si="46"/>
        <v>0</v>
      </c>
      <c r="AS138" s="97" t="e">
        <f t="shared" si="34"/>
        <v>#REF!</v>
      </c>
      <c r="AT138" s="2" t="e">
        <f t="shared" si="47"/>
        <v>#REF!</v>
      </c>
      <c r="AU138" s="2" t="e">
        <f t="shared" si="48"/>
        <v>#REF!</v>
      </c>
      <c r="AV138" s="2" t="e">
        <f t="shared" si="49"/>
        <v>#REF!</v>
      </c>
    </row>
    <row r="139" s="2" customFormat="1" ht="46" spans="1:48">
      <c r="A139" s="29">
        <v>139</v>
      </c>
      <c r="B139" s="27"/>
      <c r="C139" s="26" t="s">
        <v>470</v>
      </c>
      <c r="D139" s="27" t="s">
        <v>471</v>
      </c>
      <c r="E139" s="46" t="s">
        <v>472</v>
      </c>
      <c r="F139" s="45">
        <f>'[1]2021年度园区有效投入-技术改造'!$I140</f>
        <v>3358.3</v>
      </c>
      <c r="G139" s="26" t="s">
        <v>86</v>
      </c>
      <c r="H139" s="27">
        <v>0.7</v>
      </c>
      <c r="I139" s="57">
        <f t="shared" si="37"/>
        <v>95.55</v>
      </c>
      <c r="J139" s="57">
        <f t="shared" si="38"/>
        <v>95.55</v>
      </c>
      <c r="K139" s="58">
        <v>12581.04</v>
      </c>
      <c r="L139" s="59">
        <f t="shared" si="39"/>
        <v>0.266933417269161</v>
      </c>
      <c r="M139" s="57">
        <f t="shared" si="40"/>
        <v>95.2</v>
      </c>
      <c r="N139" s="56">
        <f t="shared" si="41"/>
        <v>95.2</v>
      </c>
      <c r="O139" s="26" t="s">
        <v>69</v>
      </c>
      <c r="P139" s="63" t="s">
        <v>70</v>
      </c>
      <c r="Q139" s="63" t="s">
        <v>70</v>
      </c>
      <c r="R139" s="56"/>
      <c r="S139" s="57">
        <f t="shared" si="42"/>
        <v>0.9538</v>
      </c>
      <c r="T139" s="56" t="str">
        <f t="shared" si="43"/>
        <v>是</v>
      </c>
      <c r="U139" s="69">
        <v>9569</v>
      </c>
      <c r="V139" s="70">
        <v>1</v>
      </c>
      <c r="W139" s="69">
        <v>1</v>
      </c>
      <c r="X139" s="70">
        <f t="shared" si="44"/>
        <v>303.27</v>
      </c>
      <c r="Y139" s="77" t="e">
        <f>VLOOKUP(C139,#REF!,9,FALSE)</f>
        <v>#REF!</v>
      </c>
      <c r="Z139" s="77" t="e">
        <f>VLOOKUP($C139,#REF!,3,FALSE)</f>
        <v>#REF!</v>
      </c>
      <c r="AA139" s="78" t="e">
        <f>VLOOKUP($C139,#REF!,4,FALSE)*0.8</f>
        <v>#REF!</v>
      </c>
      <c r="AB139" s="78" t="e">
        <f>VLOOKUP($C139,#REF!,5,FALSE)</f>
        <v>#REF!</v>
      </c>
      <c r="AC139" s="86" t="e">
        <f>VLOOKUP($C139,#REF!,6,FALSE)</f>
        <v>#REF!</v>
      </c>
      <c r="AD139" s="77">
        <v>1</v>
      </c>
      <c r="AE139" s="78" t="e">
        <f t="shared" si="50"/>
        <v>#REF!</v>
      </c>
      <c r="AF139" s="77" t="e">
        <f t="shared" si="51"/>
        <v>#REF!</v>
      </c>
      <c r="AG139" s="77"/>
      <c r="AH139" s="77"/>
      <c r="AI139" s="77"/>
      <c r="AJ139" s="56" t="e">
        <f t="shared" si="45"/>
        <v>#REF!</v>
      </c>
      <c r="AK139" s="69"/>
      <c r="AL139" s="69"/>
      <c r="AM139" s="95">
        <v>197.2</v>
      </c>
      <c r="AN139" s="95" t="s">
        <v>75</v>
      </c>
      <c r="AO139" s="94"/>
      <c r="AP139" s="94"/>
      <c r="AQ139" s="95"/>
      <c r="AR139" s="94">
        <f t="shared" si="46"/>
        <v>197.2</v>
      </c>
      <c r="AS139" s="97" t="e">
        <f t="shared" si="34"/>
        <v>#REF!</v>
      </c>
      <c r="AT139" s="2" t="e">
        <f t="shared" si="47"/>
        <v>#REF!</v>
      </c>
      <c r="AU139" s="2" t="e">
        <f t="shared" si="48"/>
        <v>#REF!</v>
      </c>
      <c r="AV139" s="2" t="e">
        <f t="shared" si="49"/>
        <v>#REF!</v>
      </c>
    </row>
    <row r="140" s="2" customFormat="1" ht="46" spans="1:48">
      <c r="A140" s="29">
        <v>140</v>
      </c>
      <c r="B140" s="27"/>
      <c r="C140" s="26" t="s">
        <v>473</v>
      </c>
      <c r="D140" s="27" t="s">
        <v>474</v>
      </c>
      <c r="E140" s="46" t="s">
        <v>475</v>
      </c>
      <c r="F140" s="45">
        <f>'[1]2021年度园区有效投入-技术改造'!$I141</f>
        <v>538.73</v>
      </c>
      <c r="G140" s="26" t="s">
        <v>62</v>
      </c>
      <c r="H140" s="27">
        <v>0.8</v>
      </c>
      <c r="I140" s="57">
        <f t="shared" si="37"/>
        <v>95.06</v>
      </c>
      <c r="J140" s="57">
        <f t="shared" si="38"/>
        <v>95.06</v>
      </c>
      <c r="K140" s="58">
        <v>1265.35</v>
      </c>
      <c r="L140" s="59">
        <f t="shared" si="39"/>
        <v>0.425755719761331</v>
      </c>
      <c r="M140" s="57">
        <f t="shared" si="40"/>
        <v>95.31</v>
      </c>
      <c r="N140" s="56">
        <f t="shared" si="41"/>
        <v>95.31</v>
      </c>
      <c r="O140" s="26" t="s">
        <v>69</v>
      </c>
      <c r="P140" s="63" t="s">
        <v>70</v>
      </c>
      <c r="Q140" s="63" t="s">
        <v>70</v>
      </c>
      <c r="R140" s="56"/>
      <c r="S140" s="57">
        <f t="shared" si="42"/>
        <v>0.9519</v>
      </c>
      <c r="T140" s="56" t="str">
        <f t="shared" si="43"/>
        <v>是</v>
      </c>
      <c r="U140" s="69">
        <v>749</v>
      </c>
      <c r="V140" s="70">
        <v>1</v>
      </c>
      <c r="W140" s="69">
        <v>1</v>
      </c>
      <c r="X140" s="70">
        <f t="shared" si="44"/>
        <v>49.65</v>
      </c>
      <c r="Y140" s="77"/>
      <c r="Z140" s="77"/>
      <c r="AA140" s="77"/>
      <c r="AB140" s="77"/>
      <c r="AC140" s="77"/>
      <c r="AD140" s="77">
        <v>1</v>
      </c>
      <c r="AE140" s="78">
        <f t="shared" si="50"/>
        <v>0</v>
      </c>
      <c r="AF140" s="77">
        <f t="shared" si="51"/>
        <v>0</v>
      </c>
      <c r="AG140" s="77"/>
      <c r="AH140" s="77"/>
      <c r="AI140" s="77"/>
      <c r="AJ140" s="56">
        <f t="shared" si="45"/>
        <v>49.65</v>
      </c>
      <c r="AK140" s="69"/>
      <c r="AL140" s="69"/>
      <c r="AM140" s="95" t="s">
        <v>75</v>
      </c>
      <c r="AN140" s="95" t="s">
        <v>75</v>
      </c>
      <c r="AO140" s="94"/>
      <c r="AP140" s="94"/>
      <c r="AQ140" s="95"/>
      <c r="AR140" s="94">
        <f t="shared" si="46"/>
        <v>0</v>
      </c>
      <c r="AS140" s="97">
        <f t="shared" si="34"/>
        <v>49.65</v>
      </c>
      <c r="AT140" s="2">
        <f t="shared" si="47"/>
        <v>49.65</v>
      </c>
      <c r="AU140" s="2">
        <f t="shared" si="48"/>
        <v>49.65</v>
      </c>
      <c r="AV140" s="2">
        <f t="shared" si="49"/>
        <v>0</v>
      </c>
    </row>
    <row r="141" s="2" customFormat="1" ht="61" spans="1:48">
      <c r="A141" s="29">
        <v>141</v>
      </c>
      <c r="B141" s="27"/>
      <c r="C141" s="26" t="s">
        <v>476</v>
      </c>
      <c r="D141" s="27" t="s">
        <v>477</v>
      </c>
      <c r="E141" s="46" t="s">
        <v>478</v>
      </c>
      <c r="F141" s="45">
        <f>'[1]2021年度园区有效投入-技术改造'!$I142</f>
        <v>566.34</v>
      </c>
      <c r="G141" s="26" t="s">
        <v>86</v>
      </c>
      <c r="H141" s="27">
        <v>0.7</v>
      </c>
      <c r="I141" s="57">
        <f t="shared" si="37"/>
        <v>95.06</v>
      </c>
      <c r="J141" s="57">
        <f t="shared" si="38"/>
        <v>95.06</v>
      </c>
      <c r="K141" s="58">
        <v>1165.42</v>
      </c>
      <c r="L141" s="59">
        <f t="shared" si="39"/>
        <v>0.485953561806044</v>
      </c>
      <c r="M141" s="57">
        <f t="shared" si="40"/>
        <v>95.36</v>
      </c>
      <c r="N141" s="56">
        <f t="shared" si="41"/>
        <v>95.36</v>
      </c>
      <c r="O141" s="26" t="s">
        <v>69</v>
      </c>
      <c r="P141" s="63" t="s">
        <v>70</v>
      </c>
      <c r="Q141" s="63" t="s">
        <v>70</v>
      </c>
      <c r="R141" s="56"/>
      <c r="S141" s="57">
        <f t="shared" si="42"/>
        <v>0.9521</v>
      </c>
      <c r="T141" s="56" t="str">
        <f t="shared" si="43"/>
        <v>是</v>
      </c>
      <c r="U141" s="69" t="s">
        <v>79</v>
      </c>
      <c r="V141" s="70">
        <v>0.8</v>
      </c>
      <c r="W141" s="69">
        <v>1</v>
      </c>
      <c r="X141" s="70">
        <f t="shared" si="44"/>
        <v>40.85</v>
      </c>
      <c r="Y141" s="77"/>
      <c r="Z141" s="77"/>
      <c r="AA141" s="77"/>
      <c r="AB141" s="77"/>
      <c r="AC141" s="77"/>
      <c r="AD141" s="77">
        <v>1</v>
      </c>
      <c r="AE141" s="78">
        <f t="shared" si="50"/>
        <v>0</v>
      </c>
      <c r="AF141" s="77">
        <f t="shared" si="51"/>
        <v>0</v>
      </c>
      <c r="AG141" s="77"/>
      <c r="AH141" s="77"/>
      <c r="AI141" s="77"/>
      <c r="AJ141" s="56">
        <f t="shared" si="45"/>
        <v>40.85</v>
      </c>
      <c r="AK141" s="69"/>
      <c r="AL141" s="69"/>
      <c r="AM141" s="95" t="s">
        <v>75</v>
      </c>
      <c r="AN141" s="95" t="s">
        <v>75</v>
      </c>
      <c r="AO141" s="94"/>
      <c r="AP141" s="94"/>
      <c r="AQ141" s="95"/>
      <c r="AR141" s="94">
        <f t="shared" si="46"/>
        <v>0</v>
      </c>
      <c r="AS141" s="97">
        <f t="shared" si="34"/>
        <v>40.85</v>
      </c>
      <c r="AT141" s="2">
        <f t="shared" si="47"/>
        <v>40.85</v>
      </c>
      <c r="AU141" s="2">
        <f t="shared" si="48"/>
        <v>40.85</v>
      </c>
      <c r="AV141" s="2">
        <f t="shared" si="49"/>
        <v>0</v>
      </c>
    </row>
    <row r="142" s="2" customFormat="1" ht="61" spans="1:48">
      <c r="A142" s="29">
        <v>142</v>
      </c>
      <c r="B142" s="27"/>
      <c r="C142" s="26" t="s">
        <v>479</v>
      </c>
      <c r="D142" s="27" t="s">
        <v>480</v>
      </c>
      <c r="E142" s="46" t="s">
        <v>481</v>
      </c>
      <c r="F142" s="45">
        <f>'[1]2021年度园区有效投入-技术改造'!$I143</f>
        <v>775.49</v>
      </c>
      <c r="G142" s="26" t="s">
        <v>90</v>
      </c>
      <c r="H142" s="27">
        <v>0.6</v>
      </c>
      <c r="I142" s="57">
        <f t="shared" si="37"/>
        <v>95.1</v>
      </c>
      <c r="J142" s="57">
        <f t="shared" si="38"/>
        <v>95.1</v>
      </c>
      <c r="K142" s="58">
        <v>76</v>
      </c>
      <c r="L142" s="59">
        <f t="shared" si="39"/>
        <v>1</v>
      </c>
      <c r="M142" s="57">
        <f t="shared" si="40"/>
        <v>95.74</v>
      </c>
      <c r="N142" s="56">
        <f t="shared" si="41"/>
        <v>95.74</v>
      </c>
      <c r="O142" s="26" t="s">
        <v>69</v>
      </c>
      <c r="P142" s="63" t="s">
        <v>70</v>
      </c>
      <c r="Q142" s="63" t="s">
        <v>70</v>
      </c>
      <c r="R142" s="56"/>
      <c r="S142" s="57">
        <f t="shared" si="42"/>
        <v>0.9542</v>
      </c>
      <c r="T142" s="56" t="str">
        <f t="shared" si="43"/>
        <v>是</v>
      </c>
      <c r="U142" s="69">
        <v>997</v>
      </c>
      <c r="V142" s="70">
        <v>1</v>
      </c>
      <c r="W142" s="69">
        <v>1</v>
      </c>
      <c r="X142" s="70">
        <f t="shared" si="44"/>
        <v>68.5</v>
      </c>
      <c r="Y142" s="77"/>
      <c r="Z142" s="77"/>
      <c r="AA142" s="77"/>
      <c r="AB142" s="77"/>
      <c r="AC142" s="77"/>
      <c r="AD142" s="77">
        <v>1</v>
      </c>
      <c r="AE142" s="78">
        <f t="shared" si="50"/>
        <v>0</v>
      </c>
      <c r="AF142" s="77">
        <f t="shared" si="51"/>
        <v>0</v>
      </c>
      <c r="AG142" s="77"/>
      <c r="AH142" s="77"/>
      <c r="AI142" s="77"/>
      <c r="AJ142" s="56">
        <f t="shared" si="45"/>
        <v>68.5</v>
      </c>
      <c r="AK142" s="69"/>
      <c r="AL142" s="69"/>
      <c r="AM142" s="95" t="s">
        <v>75</v>
      </c>
      <c r="AN142" s="95" t="s">
        <v>75</v>
      </c>
      <c r="AO142" s="94"/>
      <c r="AP142" s="94"/>
      <c r="AQ142" s="95"/>
      <c r="AR142" s="94">
        <f t="shared" si="46"/>
        <v>0</v>
      </c>
      <c r="AS142" s="97">
        <f t="shared" si="34"/>
        <v>68.5</v>
      </c>
      <c r="AT142" s="2">
        <f t="shared" si="47"/>
        <v>68.5</v>
      </c>
      <c r="AU142" s="2">
        <f t="shared" si="48"/>
        <v>68.5</v>
      </c>
      <c r="AV142" s="2">
        <f t="shared" si="49"/>
        <v>0</v>
      </c>
    </row>
    <row r="143" s="2" customFormat="1" ht="46" spans="1:48">
      <c r="A143" s="29">
        <v>143</v>
      </c>
      <c r="B143" s="27"/>
      <c r="C143" s="26" t="s">
        <v>482</v>
      </c>
      <c r="D143" s="27" t="s">
        <v>483</v>
      </c>
      <c r="E143" s="46" t="s">
        <v>484</v>
      </c>
      <c r="F143" s="45">
        <f>'[1]2021年度园区有效投入-技术改造'!$I144</f>
        <v>2092.64</v>
      </c>
      <c r="G143" s="26" t="s">
        <v>62</v>
      </c>
      <c r="H143" s="27">
        <v>0.8</v>
      </c>
      <c r="I143" s="57">
        <f t="shared" si="37"/>
        <v>95.33</v>
      </c>
      <c r="J143" s="57">
        <f t="shared" si="38"/>
        <v>95.33</v>
      </c>
      <c r="K143" s="58">
        <v>16522.99</v>
      </c>
      <c r="L143" s="59">
        <f t="shared" si="39"/>
        <v>0.12665020072033</v>
      </c>
      <c r="M143" s="57">
        <f t="shared" si="40"/>
        <v>95.09</v>
      </c>
      <c r="N143" s="56">
        <f t="shared" si="41"/>
        <v>95.09</v>
      </c>
      <c r="O143" s="26" t="s">
        <v>69</v>
      </c>
      <c r="P143" s="63" t="s">
        <v>70</v>
      </c>
      <c r="Q143" s="63" t="s">
        <v>70</v>
      </c>
      <c r="R143" s="56"/>
      <c r="S143" s="57">
        <f t="shared" si="42"/>
        <v>0.9521</v>
      </c>
      <c r="T143" s="56" t="str">
        <f t="shared" si="43"/>
        <v>是</v>
      </c>
      <c r="U143" s="69" t="s">
        <v>79</v>
      </c>
      <c r="V143" s="70">
        <v>0.8</v>
      </c>
      <c r="W143" s="69">
        <v>1</v>
      </c>
      <c r="X143" s="70">
        <f t="shared" si="44"/>
        <v>154.3</v>
      </c>
      <c r="Y143" s="77"/>
      <c r="Z143" s="77"/>
      <c r="AA143" s="77"/>
      <c r="AB143" s="77"/>
      <c r="AC143" s="77"/>
      <c r="AD143" s="77">
        <v>1</v>
      </c>
      <c r="AE143" s="78">
        <f t="shared" si="50"/>
        <v>0</v>
      </c>
      <c r="AF143" s="77">
        <f t="shared" si="51"/>
        <v>0</v>
      </c>
      <c r="AG143" s="77"/>
      <c r="AH143" s="77"/>
      <c r="AI143" s="77"/>
      <c r="AJ143" s="56">
        <f t="shared" si="45"/>
        <v>154.3</v>
      </c>
      <c r="AK143" s="69"/>
      <c r="AL143" s="69"/>
      <c r="AM143" s="95" t="s">
        <v>75</v>
      </c>
      <c r="AN143" s="95" t="s">
        <v>75</v>
      </c>
      <c r="AO143" s="94"/>
      <c r="AP143" s="94"/>
      <c r="AQ143" s="95"/>
      <c r="AR143" s="94">
        <f t="shared" si="46"/>
        <v>0</v>
      </c>
      <c r="AS143" s="97">
        <f t="shared" si="34"/>
        <v>154.3</v>
      </c>
      <c r="AT143" s="2">
        <f t="shared" si="47"/>
        <v>154.3</v>
      </c>
      <c r="AU143" s="2">
        <f t="shared" si="48"/>
        <v>154.3</v>
      </c>
      <c r="AV143" s="2">
        <f t="shared" si="49"/>
        <v>0</v>
      </c>
    </row>
    <row r="144" s="2" customFormat="1" ht="61" spans="1:48">
      <c r="A144" s="29">
        <v>144</v>
      </c>
      <c r="B144" s="27"/>
      <c r="C144" s="26" t="s">
        <v>485</v>
      </c>
      <c r="D144" s="27" t="s">
        <v>486</v>
      </c>
      <c r="E144" s="46" t="s">
        <v>487</v>
      </c>
      <c r="F144" s="45">
        <f>'[1]2021年度园区有效投入-技术改造'!$I145</f>
        <v>541.81</v>
      </c>
      <c r="G144" s="26" t="s">
        <v>86</v>
      </c>
      <c r="H144" s="27">
        <v>0.7</v>
      </c>
      <c r="I144" s="57">
        <f t="shared" si="37"/>
        <v>95.06</v>
      </c>
      <c r="J144" s="57">
        <f t="shared" si="38"/>
        <v>95.06</v>
      </c>
      <c r="K144" s="58">
        <v>117173</v>
      </c>
      <c r="L144" s="59">
        <f t="shared" si="39"/>
        <v>0.00462401747842933</v>
      </c>
      <c r="M144" s="57">
        <f t="shared" si="40"/>
        <v>95</v>
      </c>
      <c r="N144" s="56">
        <f t="shared" si="41"/>
        <v>95</v>
      </c>
      <c r="O144" s="26" t="s">
        <v>69</v>
      </c>
      <c r="P144" s="63" t="s">
        <v>70</v>
      </c>
      <c r="Q144" s="63" t="s">
        <v>70</v>
      </c>
      <c r="R144" s="56"/>
      <c r="S144" s="57">
        <f t="shared" si="42"/>
        <v>0.9503</v>
      </c>
      <c r="T144" s="56" t="str">
        <f t="shared" si="43"/>
        <v>是</v>
      </c>
      <c r="U144" s="69">
        <v>2143</v>
      </c>
      <c r="V144" s="70">
        <v>1</v>
      </c>
      <c r="W144" s="69">
        <v>1</v>
      </c>
      <c r="X144" s="70">
        <f t="shared" si="44"/>
        <v>48.78</v>
      </c>
      <c r="Y144" s="77"/>
      <c r="Z144" s="77"/>
      <c r="AA144" s="77"/>
      <c r="AB144" s="77"/>
      <c r="AC144" s="77"/>
      <c r="AD144" s="77">
        <v>1</v>
      </c>
      <c r="AE144" s="78">
        <f t="shared" si="50"/>
        <v>0</v>
      </c>
      <c r="AF144" s="77">
        <f t="shared" si="51"/>
        <v>0</v>
      </c>
      <c r="AG144" s="77"/>
      <c r="AH144" s="77"/>
      <c r="AI144" s="77"/>
      <c r="AJ144" s="56">
        <f t="shared" si="45"/>
        <v>48.78</v>
      </c>
      <c r="AK144" s="69"/>
      <c r="AL144" s="69"/>
      <c r="AM144" s="95" t="s">
        <v>75</v>
      </c>
      <c r="AN144" s="95">
        <v>19</v>
      </c>
      <c r="AO144" s="94"/>
      <c r="AP144" s="94"/>
      <c r="AQ144" s="95"/>
      <c r="AR144" s="94">
        <f t="shared" si="46"/>
        <v>19</v>
      </c>
      <c r="AS144" s="97">
        <f t="shared" si="34"/>
        <v>29.78</v>
      </c>
      <c r="AT144" s="2">
        <f t="shared" si="47"/>
        <v>48.78</v>
      </c>
      <c r="AU144" s="2">
        <f t="shared" si="48"/>
        <v>29.78</v>
      </c>
      <c r="AV144" s="2">
        <f t="shared" si="49"/>
        <v>0</v>
      </c>
    </row>
    <row r="145" s="2" customFormat="1" ht="31" spans="1:48">
      <c r="A145" s="29">
        <v>145</v>
      </c>
      <c r="B145" s="27"/>
      <c r="C145" s="26" t="s">
        <v>488</v>
      </c>
      <c r="D145" s="27" t="s">
        <v>489</v>
      </c>
      <c r="E145" s="46" t="s">
        <v>490</v>
      </c>
      <c r="F145" s="45">
        <f>'[1]2021年度园区有效投入-技术改造'!$I146</f>
        <v>603</v>
      </c>
      <c r="G145" s="26" t="s">
        <v>86</v>
      </c>
      <c r="H145" s="27">
        <v>0.7</v>
      </c>
      <c r="I145" s="57">
        <f t="shared" si="37"/>
        <v>95.07</v>
      </c>
      <c r="J145" s="57">
        <f t="shared" si="38"/>
        <v>95.07</v>
      </c>
      <c r="K145" s="58">
        <v>6778.06</v>
      </c>
      <c r="L145" s="59">
        <f t="shared" si="39"/>
        <v>0.0889635087325872</v>
      </c>
      <c r="M145" s="57">
        <f t="shared" si="40"/>
        <v>95.06</v>
      </c>
      <c r="N145" s="56">
        <f t="shared" si="41"/>
        <v>95.06</v>
      </c>
      <c r="O145" s="26" t="s">
        <v>69</v>
      </c>
      <c r="P145" s="63" t="s">
        <v>70</v>
      </c>
      <c r="Q145" s="63" t="s">
        <v>70</v>
      </c>
      <c r="R145" s="56"/>
      <c r="S145" s="57">
        <f t="shared" si="42"/>
        <v>0.9507</v>
      </c>
      <c r="T145" s="56" t="str">
        <f t="shared" si="43"/>
        <v>是</v>
      </c>
      <c r="U145" s="69" t="s">
        <v>79</v>
      </c>
      <c r="V145" s="70">
        <v>0.8</v>
      </c>
      <c r="W145" s="69">
        <v>1</v>
      </c>
      <c r="X145" s="70">
        <f t="shared" si="44"/>
        <v>43.44</v>
      </c>
      <c r="Y145" s="77" t="e">
        <f>VLOOKUP(C145,#REF!,9,FALSE)</f>
        <v>#REF!</v>
      </c>
      <c r="Z145" s="77" t="e">
        <f>VLOOKUP($C145,#REF!,3,FALSE)</f>
        <v>#REF!</v>
      </c>
      <c r="AA145" s="78" t="e">
        <f>VLOOKUP($C145,#REF!,4,FALSE)*0.8</f>
        <v>#REF!</v>
      </c>
      <c r="AB145" s="78" t="e">
        <f>VLOOKUP($C145,#REF!,5,FALSE)</f>
        <v>#REF!</v>
      </c>
      <c r="AC145" s="86" t="e">
        <f>VLOOKUP($C145,#REF!,6,FALSE)</f>
        <v>#REF!</v>
      </c>
      <c r="AD145" s="77">
        <v>1</v>
      </c>
      <c r="AE145" s="78" t="e">
        <f t="shared" si="50"/>
        <v>#REF!</v>
      </c>
      <c r="AF145" s="77" t="e">
        <f t="shared" si="51"/>
        <v>#REF!</v>
      </c>
      <c r="AG145" s="77"/>
      <c r="AH145" s="77"/>
      <c r="AI145" s="77"/>
      <c r="AJ145" s="56" t="e">
        <f t="shared" si="45"/>
        <v>#REF!</v>
      </c>
      <c r="AK145" s="69"/>
      <c r="AL145" s="69"/>
      <c r="AM145" s="95" t="s">
        <v>75</v>
      </c>
      <c r="AN145" s="95" t="s">
        <v>75</v>
      </c>
      <c r="AO145" s="94"/>
      <c r="AP145" s="94"/>
      <c r="AQ145" s="95"/>
      <c r="AR145" s="94">
        <f t="shared" si="46"/>
        <v>0</v>
      </c>
      <c r="AS145" s="97" t="e">
        <f t="shared" ref="AS145:AS154" si="52">IF(AR145&gt;=AJ145,0,X145+AF145+AI145-AR145)</f>
        <v>#REF!</v>
      </c>
      <c r="AT145" s="2" t="e">
        <f t="shared" si="47"/>
        <v>#REF!</v>
      </c>
      <c r="AU145" s="2" t="e">
        <f t="shared" si="48"/>
        <v>#REF!</v>
      </c>
      <c r="AV145" s="2" t="e">
        <f t="shared" si="49"/>
        <v>#REF!</v>
      </c>
    </row>
    <row r="146" s="2" customFormat="1" ht="46" spans="1:48">
      <c r="A146" s="29">
        <v>146</v>
      </c>
      <c r="B146" s="27"/>
      <c r="C146" s="26" t="s">
        <v>491</v>
      </c>
      <c r="D146" s="27" t="s">
        <v>492</v>
      </c>
      <c r="E146" s="46" t="s">
        <v>493</v>
      </c>
      <c r="F146" s="45">
        <f>'[1]2021年度园区有效投入-技术改造'!$I147</f>
        <v>792.54</v>
      </c>
      <c r="G146" s="26" t="s">
        <v>62</v>
      </c>
      <c r="H146" s="27">
        <v>0.8</v>
      </c>
      <c r="I146" s="57">
        <f t="shared" si="37"/>
        <v>95.1</v>
      </c>
      <c r="J146" s="57">
        <f t="shared" si="38"/>
        <v>95.1</v>
      </c>
      <c r="K146" s="58">
        <v>2890.72</v>
      </c>
      <c r="L146" s="59">
        <f t="shared" si="39"/>
        <v>0.274166989538938</v>
      </c>
      <c r="M146" s="57">
        <f t="shared" si="40"/>
        <v>95.2</v>
      </c>
      <c r="N146" s="56">
        <f t="shared" si="41"/>
        <v>95.2</v>
      </c>
      <c r="O146" s="26" t="s">
        <v>69</v>
      </c>
      <c r="P146" s="63" t="s">
        <v>70</v>
      </c>
      <c r="Q146" s="63" t="s">
        <v>70</v>
      </c>
      <c r="R146" s="56"/>
      <c r="S146" s="57">
        <f t="shared" si="42"/>
        <v>0.9515</v>
      </c>
      <c r="T146" s="56" t="str">
        <f t="shared" si="43"/>
        <v>是</v>
      </c>
      <c r="U146" s="69">
        <v>7087</v>
      </c>
      <c r="V146" s="70">
        <v>1</v>
      </c>
      <c r="W146" s="69">
        <v>1</v>
      </c>
      <c r="X146" s="70">
        <f t="shared" si="44"/>
        <v>73.01</v>
      </c>
      <c r="Y146" s="77" t="e">
        <f>VLOOKUP(C146,#REF!,9,FALSE)</f>
        <v>#REF!</v>
      </c>
      <c r="Z146" s="77" t="e">
        <f>VLOOKUP($C146,#REF!,3,FALSE)</f>
        <v>#REF!</v>
      </c>
      <c r="AA146" s="78" t="e">
        <f>VLOOKUP($C146,#REF!,4,FALSE)*0.8</f>
        <v>#REF!</v>
      </c>
      <c r="AB146" s="78" t="e">
        <f>VLOOKUP($C146,#REF!,5,FALSE)</f>
        <v>#REF!</v>
      </c>
      <c r="AC146" s="86" t="e">
        <f>VLOOKUP($C146,#REF!,6,FALSE)</f>
        <v>#REF!</v>
      </c>
      <c r="AD146" s="77">
        <v>1</v>
      </c>
      <c r="AE146" s="78" t="e">
        <f t="shared" si="50"/>
        <v>#REF!</v>
      </c>
      <c r="AF146" s="77" t="e">
        <f t="shared" si="51"/>
        <v>#REF!</v>
      </c>
      <c r="AG146" s="77"/>
      <c r="AH146" s="77"/>
      <c r="AI146" s="77"/>
      <c r="AJ146" s="56" t="e">
        <f t="shared" si="45"/>
        <v>#REF!</v>
      </c>
      <c r="AK146" s="69"/>
      <c r="AL146" s="69"/>
      <c r="AM146" s="95" t="s">
        <v>75</v>
      </c>
      <c r="AN146" s="95" t="s">
        <v>75</v>
      </c>
      <c r="AO146" s="94"/>
      <c r="AP146" s="94"/>
      <c r="AQ146" s="95"/>
      <c r="AR146" s="94">
        <f t="shared" si="46"/>
        <v>0</v>
      </c>
      <c r="AS146" s="97" t="e">
        <f t="shared" si="52"/>
        <v>#REF!</v>
      </c>
      <c r="AT146" s="2" t="e">
        <f t="shared" si="47"/>
        <v>#REF!</v>
      </c>
      <c r="AU146" s="2" t="e">
        <f t="shared" si="48"/>
        <v>#REF!</v>
      </c>
      <c r="AV146" s="2" t="e">
        <f t="shared" si="49"/>
        <v>#REF!</v>
      </c>
    </row>
    <row r="147" s="2" customFormat="1" ht="46" spans="1:48">
      <c r="A147" s="29">
        <v>147</v>
      </c>
      <c r="B147" s="27"/>
      <c r="C147" s="26" t="s">
        <v>494</v>
      </c>
      <c r="D147" s="27" t="s">
        <v>495</v>
      </c>
      <c r="E147" s="46" t="s">
        <v>496</v>
      </c>
      <c r="F147" s="45">
        <f>'[1]2021年度园区有效投入-技术改造'!$I148</f>
        <v>203.18</v>
      </c>
      <c r="G147" s="26" t="s">
        <v>90</v>
      </c>
      <c r="H147" s="27">
        <v>0.6</v>
      </c>
      <c r="I147" s="57">
        <f t="shared" si="37"/>
        <v>95</v>
      </c>
      <c r="J147" s="57">
        <f t="shared" si="38"/>
        <v>95</v>
      </c>
      <c r="K147" s="58">
        <v>1544.19</v>
      </c>
      <c r="L147" s="59">
        <f t="shared" si="39"/>
        <v>0.131577072769543</v>
      </c>
      <c r="M147" s="57">
        <f t="shared" si="40"/>
        <v>95.1</v>
      </c>
      <c r="N147" s="56">
        <f t="shared" si="41"/>
        <v>95.1</v>
      </c>
      <c r="O147" s="26" t="s">
        <v>69</v>
      </c>
      <c r="P147" s="63" t="s">
        <v>70</v>
      </c>
      <c r="Q147" s="63" t="s">
        <v>70</v>
      </c>
      <c r="R147" s="56"/>
      <c r="S147" s="57">
        <f t="shared" si="42"/>
        <v>0.9505</v>
      </c>
      <c r="T147" s="56" t="str">
        <f t="shared" si="43"/>
        <v>否</v>
      </c>
      <c r="U147" s="69">
        <v>1500</v>
      </c>
      <c r="V147" s="70">
        <v>1</v>
      </c>
      <c r="W147" s="69">
        <v>1</v>
      </c>
      <c r="X147" s="70">
        <f t="shared" si="44"/>
        <v>17.89</v>
      </c>
      <c r="Y147" s="77"/>
      <c r="Z147" s="77"/>
      <c r="AA147" s="77"/>
      <c r="AB147" s="77"/>
      <c r="AC147" s="77"/>
      <c r="AD147" s="77">
        <v>1</v>
      </c>
      <c r="AE147" s="78">
        <f t="shared" si="50"/>
        <v>0</v>
      </c>
      <c r="AF147" s="77">
        <f t="shared" si="51"/>
        <v>0</v>
      </c>
      <c r="AG147" s="77"/>
      <c r="AH147" s="77"/>
      <c r="AI147" s="77"/>
      <c r="AJ147" s="56">
        <f t="shared" si="45"/>
        <v>17.89</v>
      </c>
      <c r="AK147" s="69"/>
      <c r="AL147" s="69"/>
      <c r="AM147" s="95" t="s">
        <v>75</v>
      </c>
      <c r="AN147" s="95" t="s">
        <v>75</v>
      </c>
      <c r="AO147" s="94"/>
      <c r="AP147" s="94"/>
      <c r="AQ147" s="95"/>
      <c r="AR147" s="94">
        <f t="shared" si="46"/>
        <v>0</v>
      </c>
      <c r="AS147" s="97">
        <f t="shared" si="52"/>
        <v>17.89</v>
      </c>
      <c r="AT147" s="2">
        <f t="shared" si="47"/>
        <v>17.89</v>
      </c>
      <c r="AU147" s="2">
        <f t="shared" si="48"/>
        <v>17.89</v>
      </c>
      <c r="AV147" s="2">
        <f t="shared" si="49"/>
        <v>0</v>
      </c>
    </row>
    <row r="148" s="2" customFormat="1" ht="46" spans="1:48">
      <c r="A148" s="29">
        <v>148</v>
      </c>
      <c r="B148" s="27"/>
      <c r="C148" s="26" t="s">
        <v>497</v>
      </c>
      <c r="D148" s="27" t="s">
        <v>498</v>
      </c>
      <c r="E148" s="46" t="s">
        <v>499</v>
      </c>
      <c r="F148" s="45">
        <f>'[1]2021年度园区有效投入-技术改造'!$I149</f>
        <v>735.86</v>
      </c>
      <c r="G148" s="26" t="s">
        <v>62</v>
      </c>
      <c r="H148" s="27">
        <v>0.8</v>
      </c>
      <c r="I148" s="57">
        <f t="shared" si="37"/>
        <v>95.09</v>
      </c>
      <c r="J148" s="57">
        <f t="shared" si="38"/>
        <v>95.09</v>
      </c>
      <c r="K148" s="58">
        <v>14806</v>
      </c>
      <c r="L148" s="59">
        <f t="shared" si="39"/>
        <v>0.0497001215723355</v>
      </c>
      <c r="M148" s="57">
        <f t="shared" si="40"/>
        <v>95.04</v>
      </c>
      <c r="N148" s="56">
        <f t="shared" si="41"/>
        <v>95.04</v>
      </c>
      <c r="O148" s="26" t="s">
        <v>69</v>
      </c>
      <c r="P148" s="63" t="s">
        <v>70</v>
      </c>
      <c r="Q148" s="63" t="s">
        <v>70</v>
      </c>
      <c r="R148" s="56"/>
      <c r="S148" s="57">
        <f t="shared" si="42"/>
        <v>0.9507</v>
      </c>
      <c r="T148" s="56" t="str">
        <f t="shared" si="43"/>
        <v>是</v>
      </c>
      <c r="U148" s="69">
        <v>1569</v>
      </c>
      <c r="V148" s="70">
        <v>1</v>
      </c>
      <c r="W148" s="69">
        <v>1</v>
      </c>
      <c r="X148" s="70">
        <f t="shared" si="44"/>
        <v>67.74</v>
      </c>
      <c r="Y148" s="77"/>
      <c r="Z148" s="77"/>
      <c r="AA148" s="77"/>
      <c r="AB148" s="77"/>
      <c r="AC148" s="77"/>
      <c r="AD148" s="77">
        <v>1</v>
      </c>
      <c r="AE148" s="78">
        <f t="shared" si="50"/>
        <v>0</v>
      </c>
      <c r="AF148" s="77">
        <f t="shared" si="51"/>
        <v>0</v>
      </c>
      <c r="AG148" s="77"/>
      <c r="AH148" s="77"/>
      <c r="AI148" s="77"/>
      <c r="AJ148" s="56">
        <f t="shared" si="45"/>
        <v>67.74</v>
      </c>
      <c r="AK148" s="69"/>
      <c r="AL148" s="69"/>
      <c r="AM148" s="95" t="s">
        <v>75</v>
      </c>
      <c r="AN148" s="95" t="s">
        <v>75</v>
      </c>
      <c r="AO148" s="94"/>
      <c r="AP148" s="94"/>
      <c r="AQ148" s="95"/>
      <c r="AR148" s="94">
        <f t="shared" si="46"/>
        <v>0</v>
      </c>
      <c r="AS148" s="97">
        <f t="shared" si="52"/>
        <v>67.74</v>
      </c>
      <c r="AT148" s="2">
        <f t="shared" si="47"/>
        <v>67.74</v>
      </c>
      <c r="AU148" s="2">
        <f t="shared" si="48"/>
        <v>67.74</v>
      </c>
      <c r="AV148" s="2">
        <f t="shared" si="49"/>
        <v>0</v>
      </c>
    </row>
    <row r="149" s="2" customFormat="1" ht="61" spans="1:48">
      <c r="A149" s="29">
        <v>149</v>
      </c>
      <c r="B149" s="27"/>
      <c r="C149" s="26" t="s">
        <v>500</v>
      </c>
      <c r="D149" s="27" t="s">
        <v>501</v>
      </c>
      <c r="E149" s="46" t="s">
        <v>502</v>
      </c>
      <c r="F149" s="45">
        <f>'[1]2021年度园区有效投入-技术改造'!$I150</f>
        <v>298.59</v>
      </c>
      <c r="G149" s="26" t="s">
        <v>68</v>
      </c>
      <c r="H149" s="27">
        <v>1</v>
      </c>
      <c r="I149" s="57">
        <f t="shared" si="37"/>
        <v>95.02</v>
      </c>
      <c r="J149" s="57">
        <f t="shared" si="38"/>
        <v>95.02</v>
      </c>
      <c r="K149" s="58">
        <v>26640.45</v>
      </c>
      <c r="L149" s="59">
        <f t="shared" si="39"/>
        <v>0.0112081440065765</v>
      </c>
      <c r="M149" s="57">
        <f t="shared" si="40"/>
        <v>95.01</v>
      </c>
      <c r="N149" s="56">
        <f t="shared" si="41"/>
        <v>95.01</v>
      </c>
      <c r="O149" s="26" t="s">
        <v>69</v>
      </c>
      <c r="P149" s="63" t="s">
        <v>70</v>
      </c>
      <c r="Q149" s="63" t="s">
        <v>70</v>
      </c>
      <c r="R149" s="56"/>
      <c r="S149" s="57">
        <f t="shared" si="42"/>
        <v>0.9502</v>
      </c>
      <c r="T149" s="56" t="str">
        <f t="shared" si="43"/>
        <v>否</v>
      </c>
      <c r="U149" s="69" t="s">
        <v>79</v>
      </c>
      <c r="V149" s="70">
        <v>1</v>
      </c>
      <c r="W149" s="69">
        <v>1</v>
      </c>
      <c r="X149" s="70">
        <f t="shared" si="44"/>
        <v>28.67</v>
      </c>
      <c r="Y149" s="77"/>
      <c r="Z149" s="77"/>
      <c r="AA149" s="77"/>
      <c r="AB149" s="77"/>
      <c r="AC149" s="77"/>
      <c r="AD149" s="77">
        <v>1</v>
      </c>
      <c r="AE149" s="78">
        <f t="shared" si="50"/>
        <v>0</v>
      </c>
      <c r="AF149" s="77">
        <f t="shared" si="51"/>
        <v>0</v>
      </c>
      <c r="AG149" s="77"/>
      <c r="AH149" s="77"/>
      <c r="AI149" s="77"/>
      <c r="AJ149" s="56">
        <f t="shared" si="45"/>
        <v>28.67</v>
      </c>
      <c r="AK149" s="69"/>
      <c r="AL149" s="69"/>
      <c r="AM149" s="95" t="s">
        <v>75</v>
      </c>
      <c r="AN149" s="95" t="s">
        <v>75</v>
      </c>
      <c r="AO149" s="94"/>
      <c r="AP149" s="94"/>
      <c r="AQ149" s="95"/>
      <c r="AR149" s="94">
        <f t="shared" si="46"/>
        <v>0</v>
      </c>
      <c r="AS149" s="97">
        <f t="shared" si="52"/>
        <v>28.67</v>
      </c>
      <c r="AT149" s="2">
        <f t="shared" si="47"/>
        <v>28.67</v>
      </c>
      <c r="AU149" s="2">
        <f t="shared" si="48"/>
        <v>28.67</v>
      </c>
      <c r="AV149" s="2">
        <f t="shared" si="49"/>
        <v>0</v>
      </c>
    </row>
    <row r="150" s="2" customFormat="1" ht="46" spans="1:48">
      <c r="A150" s="29">
        <v>150</v>
      </c>
      <c r="B150" s="27"/>
      <c r="C150" s="30" t="s">
        <v>503</v>
      </c>
      <c r="D150" s="27" t="s">
        <v>504</v>
      </c>
      <c r="E150" s="46" t="s">
        <v>505</v>
      </c>
      <c r="F150" s="45">
        <f>'[1]2021年度园区有效投入-技术改造'!$I151</f>
        <v>228.82</v>
      </c>
      <c r="G150" s="26" t="s">
        <v>90</v>
      </c>
      <c r="H150" s="27">
        <v>0.6</v>
      </c>
      <c r="I150" s="57">
        <f t="shared" si="37"/>
        <v>95</v>
      </c>
      <c r="J150" s="57">
        <f t="shared" si="38"/>
        <v>95</v>
      </c>
      <c r="K150" s="58">
        <v>282.44</v>
      </c>
      <c r="L150" s="59">
        <f t="shared" si="39"/>
        <v>0.810154369069537</v>
      </c>
      <c r="M150" s="57">
        <f t="shared" si="40"/>
        <v>95.6</v>
      </c>
      <c r="N150" s="56">
        <f t="shared" si="41"/>
        <v>95.6</v>
      </c>
      <c r="O150" s="26" t="s">
        <v>69</v>
      </c>
      <c r="P150" s="63" t="s">
        <v>70</v>
      </c>
      <c r="Q150" s="63" t="s">
        <v>70</v>
      </c>
      <c r="R150" s="56"/>
      <c r="S150" s="57">
        <f t="shared" si="42"/>
        <v>0.953</v>
      </c>
      <c r="T150" s="56" t="str">
        <f t="shared" si="43"/>
        <v>否</v>
      </c>
      <c r="U150" s="69" t="s">
        <v>79</v>
      </c>
      <c r="V150" s="70">
        <v>1</v>
      </c>
      <c r="W150" s="69">
        <v>1</v>
      </c>
      <c r="X150" s="70">
        <f t="shared" si="44"/>
        <v>20.19</v>
      </c>
      <c r="Y150" s="77"/>
      <c r="Z150" s="77"/>
      <c r="AA150" s="77"/>
      <c r="AB150" s="77"/>
      <c r="AC150" s="77"/>
      <c r="AD150" s="77">
        <v>1</v>
      </c>
      <c r="AE150" s="78">
        <f t="shared" si="50"/>
        <v>0</v>
      </c>
      <c r="AF150" s="77">
        <f t="shared" si="51"/>
        <v>0</v>
      </c>
      <c r="AG150" s="77"/>
      <c r="AH150" s="77"/>
      <c r="AI150" s="77"/>
      <c r="AJ150" s="56">
        <f t="shared" si="45"/>
        <v>20.19</v>
      </c>
      <c r="AK150" s="69"/>
      <c r="AL150" s="69"/>
      <c r="AM150" s="95" t="s">
        <v>75</v>
      </c>
      <c r="AN150" s="95" t="s">
        <v>75</v>
      </c>
      <c r="AO150" s="94"/>
      <c r="AP150" s="94"/>
      <c r="AQ150" s="95"/>
      <c r="AR150" s="94">
        <f t="shared" si="46"/>
        <v>0</v>
      </c>
      <c r="AS150" s="97">
        <f t="shared" si="52"/>
        <v>20.19</v>
      </c>
      <c r="AT150" s="2">
        <f t="shared" si="47"/>
        <v>20.19</v>
      </c>
      <c r="AU150" s="2">
        <f t="shared" si="48"/>
        <v>20.19</v>
      </c>
      <c r="AV150" s="2">
        <f t="shared" si="49"/>
        <v>0</v>
      </c>
    </row>
    <row r="151" s="2" customFormat="1" ht="76" spans="1:48">
      <c r="A151" s="29">
        <v>151</v>
      </c>
      <c r="B151" s="27"/>
      <c r="C151" s="26" t="s">
        <v>506</v>
      </c>
      <c r="D151" s="27" t="s">
        <v>507</v>
      </c>
      <c r="E151" s="46" t="s">
        <v>508</v>
      </c>
      <c r="F151" s="45">
        <f>'[1]2021年度园区有效投入-技术改造'!$I152</f>
        <v>639.05</v>
      </c>
      <c r="G151" s="26" t="s">
        <v>62</v>
      </c>
      <c r="H151" s="27">
        <v>0.8</v>
      </c>
      <c r="I151" s="57">
        <f t="shared" si="37"/>
        <v>95.08</v>
      </c>
      <c r="J151" s="57">
        <f t="shared" si="38"/>
        <v>95.08</v>
      </c>
      <c r="K151" s="58">
        <v>6463.14</v>
      </c>
      <c r="L151" s="59">
        <f t="shared" si="39"/>
        <v>0.0988760880934035</v>
      </c>
      <c r="M151" s="57">
        <f t="shared" si="40"/>
        <v>95.07</v>
      </c>
      <c r="N151" s="56">
        <f t="shared" si="41"/>
        <v>95.07</v>
      </c>
      <c r="O151" s="26" t="s">
        <v>69</v>
      </c>
      <c r="P151" s="63" t="s">
        <v>70</v>
      </c>
      <c r="Q151" s="63" t="s">
        <v>70</v>
      </c>
      <c r="R151" s="56"/>
      <c r="S151" s="57">
        <f t="shared" si="42"/>
        <v>0.9508</v>
      </c>
      <c r="T151" s="56" t="str">
        <f t="shared" si="43"/>
        <v>是</v>
      </c>
      <c r="U151" s="69" t="s">
        <v>79</v>
      </c>
      <c r="V151" s="70">
        <v>0.8</v>
      </c>
      <c r="W151" s="69">
        <v>1</v>
      </c>
      <c r="X151" s="70">
        <f t="shared" si="44"/>
        <v>47.07</v>
      </c>
      <c r="Y151" s="77"/>
      <c r="Z151" s="77"/>
      <c r="AA151" s="77"/>
      <c r="AB151" s="77"/>
      <c r="AC151" s="77"/>
      <c r="AD151" s="77">
        <v>1</v>
      </c>
      <c r="AE151" s="78">
        <f t="shared" si="50"/>
        <v>0</v>
      </c>
      <c r="AF151" s="77">
        <f t="shared" si="51"/>
        <v>0</v>
      </c>
      <c r="AG151" s="77"/>
      <c r="AH151" s="77"/>
      <c r="AI151" s="77"/>
      <c r="AJ151" s="56">
        <f t="shared" si="45"/>
        <v>47.07</v>
      </c>
      <c r="AK151" s="69"/>
      <c r="AL151" s="69"/>
      <c r="AM151" s="95" t="s">
        <v>75</v>
      </c>
      <c r="AN151" s="95" t="s">
        <v>75</v>
      </c>
      <c r="AO151" s="94"/>
      <c r="AP151" s="94"/>
      <c r="AQ151" s="95"/>
      <c r="AR151" s="94">
        <f t="shared" si="46"/>
        <v>0</v>
      </c>
      <c r="AS151" s="97">
        <f t="shared" si="52"/>
        <v>47.07</v>
      </c>
      <c r="AT151" s="2">
        <f t="shared" si="47"/>
        <v>47.07</v>
      </c>
      <c r="AU151" s="2">
        <f t="shared" si="48"/>
        <v>47.07</v>
      </c>
      <c r="AV151" s="2">
        <f t="shared" si="49"/>
        <v>0</v>
      </c>
    </row>
    <row r="152" s="2" customFormat="1" ht="46" spans="1:48">
      <c r="A152" s="29">
        <v>152</v>
      </c>
      <c r="B152" s="27"/>
      <c r="C152" s="26" t="s">
        <v>509</v>
      </c>
      <c r="D152" s="27" t="s">
        <v>510</v>
      </c>
      <c r="E152" s="46" t="s">
        <v>511</v>
      </c>
      <c r="F152" s="45">
        <f>'[1]2021年度园区有效投入-技术改造'!$I153</f>
        <v>306.07</v>
      </c>
      <c r="G152" s="26" t="s">
        <v>62</v>
      </c>
      <c r="H152" s="27">
        <v>0.8</v>
      </c>
      <c r="I152" s="57">
        <f t="shared" si="37"/>
        <v>95.02</v>
      </c>
      <c r="J152" s="57">
        <f t="shared" si="38"/>
        <v>95.02</v>
      </c>
      <c r="K152" s="58">
        <v>2091</v>
      </c>
      <c r="L152" s="59">
        <f t="shared" si="39"/>
        <v>0.14637494021999</v>
      </c>
      <c r="M152" s="57">
        <f t="shared" si="40"/>
        <v>95.11</v>
      </c>
      <c r="N152" s="56">
        <f t="shared" si="41"/>
        <v>95.11</v>
      </c>
      <c r="O152" s="26" t="s">
        <v>63</v>
      </c>
      <c r="P152" s="63">
        <v>3.5</v>
      </c>
      <c r="Q152" s="63" t="s">
        <v>64</v>
      </c>
      <c r="R152" s="56"/>
      <c r="S152" s="57">
        <f t="shared" si="42"/>
        <v>0.9507</v>
      </c>
      <c r="T152" s="56" t="str">
        <f t="shared" si="43"/>
        <v>否</v>
      </c>
      <c r="U152" s="69" t="s">
        <v>79</v>
      </c>
      <c r="V152" s="70">
        <v>1</v>
      </c>
      <c r="W152" s="69">
        <v>1</v>
      </c>
      <c r="X152" s="70">
        <f t="shared" si="44"/>
        <v>28.18</v>
      </c>
      <c r="Y152" s="77"/>
      <c r="Z152" s="77"/>
      <c r="AA152" s="77"/>
      <c r="AB152" s="77"/>
      <c r="AC152" s="77"/>
      <c r="AD152" s="77">
        <v>1</v>
      </c>
      <c r="AE152" s="78">
        <f t="shared" si="50"/>
        <v>0</v>
      </c>
      <c r="AF152" s="77">
        <f t="shared" si="51"/>
        <v>0</v>
      </c>
      <c r="AG152" s="77"/>
      <c r="AH152" s="77"/>
      <c r="AI152" s="77"/>
      <c r="AJ152" s="56">
        <f t="shared" si="45"/>
        <v>28.18</v>
      </c>
      <c r="AK152" s="69"/>
      <c r="AL152" s="69"/>
      <c r="AM152" s="95" t="s">
        <v>75</v>
      </c>
      <c r="AN152" s="95" t="s">
        <v>75</v>
      </c>
      <c r="AO152" s="94"/>
      <c r="AP152" s="94"/>
      <c r="AQ152" s="95"/>
      <c r="AR152" s="94">
        <f t="shared" si="46"/>
        <v>0</v>
      </c>
      <c r="AS152" s="97">
        <f t="shared" si="52"/>
        <v>28.18</v>
      </c>
      <c r="AT152" s="2">
        <f t="shared" si="47"/>
        <v>28.18</v>
      </c>
      <c r="AU152" s="2">
        <f t="shared" si="48"/>
        <v>28.18</v>
      </c>
      <c r="AV152" s="2">
        <f t="shared" si="49"/>
        <v>0</v>
      </c>
    </row>
    <row r="153" s="2" customFormat="1" ht="46" spans="1:48">
      <c r="A153" s="29">
        <v>153</v>
      </c>
      <c r="B153" s="27"/>
      <c r="C153" s="26" t="s">
        <v>512</v>
      </c>
      <c r="D153" s="27" t="s">
        <v>513</v>
      </c>
      <c r="E153" s="46" t="s">
        <v>514</v>
      </c>
      <c r="F153" s="45">
        <f>'[1]2021年度园区有效投入-技术改造'!$I154</f>
        <v>558.65</v>
      </c>
      <c r="G153" s="26" t="s">
        <v>86</v>
      </c>
      <c r="H153" s="27">
        <v>0.7</v>
      </c>
      <c r="I153" s="57">
        <f t="shared" si="37"/>
        <v>95.06</v>
      </c>
      <c r="J153" s="57">
        <f t="shared" si="38"/>
        <v>95.06</v>
      </c>
      <c r="K153" s="58">
        <v>66.75</v>
      </c>
      <c r="L153" s="59">
        <f t="shared" si="39"/>
        <v>1</v>
      </c>
      <c r="M153" s="57">
        <f t="shared" si="40"/>
        <v>95.74</v>
      </c>
      <c r="N153" s="56">
        <f t="shared" si="41"/>
        <v>95.74</v>
      </c>
      <c r="O153" s="26" t="s">
        <v>69</v>
      </c>
      <c r="P153" s="63" t="s">
        <v>70</v>
      </c>
      <c r="Q153" s="63" t="s">
        <v>70</v>
      </c>
      <c r="R153" s="56"/>
      <c r="S153" s="57">
        <f t="shared" si="42"/>
        <v>0.954</v>
      </c>
      <c r="T153" s="56" t="str">
        <f t="shared" si="43"/>
        <v>是</v>
      </c>
      <c r="U153" s="69" t="s">
        <v>79</v>
      </c>
      <c r="V153" s="70">
        <v>0.8</v>
      </c>
      <c r="W153" s="69">
        <v>1</v>
      </c>
      <c r="X153" s="70">
        <f t="shared" si="44"/>
        <v>40.37</v>
      </c>
      <c r="Y153" s="77"/>
      <c r="Z153" s="77"/>
      <c r="AA153" s="77"/>
      <c r="AB153" s="77"/>
      <c r="AC153" s="77"/>
      <c r="AD153" s="77">
        <v>1</v>
      </c>
      <c r="AE153" s="78">
        <f t="shared" si="50"/>
        <v>0</v>
      </c>
      <c r="AF153" s="77">
        <f t="shared" si="51"/>
        <v>0</v>
      </c>
      <c r="AG153" s="77"/>
      <c r="AH153" s="77"/>
      <c r="AI153" s="77"/>
      <c r="AJ153" s="56">
        <f t="shared" si="45"/>
        <v>40.37</v>
      </c>
      <c r="AK153" s="69"/>
      <c r="AL153" s="69"/>
      <c r="AM153" s="95" t="s">
        <v>75</v>
      </c>
      <c r="AN153" s="95" t="s">
        <v>75</v>
      </c>
      <c r="AO153" s="94"/>
      <c r="AP153" s="94"/>
      <c r="AQ153" s="95"/>
      <c r="AR153" s="94">
        <f t="shared" si="46"/>
        <v>0</v>
      </c>
      <c r="AS153" s="97">
        <f t="shared" si="52"/>
        <v>40.37</v>
      </c>
      <c r="AT153" s="2">
        <f t="shared" si="47"/>
        <v>40.37</v>
      </c>
      <c r="AU153" s="2">
        <f t="shared" si="48"/>
        <v>40.37</v>
      </c>
      <c r="AV153" s="2">
        <f t="shared" si="49"/>
        <v>0</v>
      </c>
    </row>
    <row r="154" s="2" customFormat="1" ht="61" spans="1:48">
      <c r="A154" s="99">
        <v>156</v>
      </c>
      <c r="B154" s="27"/>
      <c r="C154" s="26" t="s">
        <v>515</v>
      </c>
      <c r="D154" s="27" t="s">
        <v>516</v>
      </c>
      <c r="E154" s="46" t="s">
        <v>517</v>
      </c>
      <c r="F154" s="45">
        <f>'[1]2021年度园区有效投入-技术改造'!$I157</f>
        <v>1708.66</v>
      </c>
      <c r="G154" s="26" t="s">
        <v>62</v>
      </c>
      <c r="H154" s="27">
        <v>0.8</v>
      </c>
      <c r="I154" s="57">
        <f t="shared" si="37"/>
        <v>95.26</v>
      </c>
      <c r="J154" s="57">
        <f t="shared" si="38"/>
        <v>95.26</v>
      </c>
      <c r="K154" s="58">
        <v>1989</v>
      </c>
      <c r="L154" s="59">
        <f t="shared" si="39"/>
        <v>0.859054801407743</v>
      </c>
      <c r="M154" s="57">
        <f t="shared" si="40"/>
        <v>95.64</v>
      </c>
      <c r="N154" s="56">
        <f t="shared" si="41"/>
        <v>95.64</v>
      </c>
      <c r="O154" s="26" t="s">
        <v>69</v>
      </c>
      <c r="P154" s="63" t="s">
        <v>70</v>
      </c>
      <c r="Q154" s="63" t="s">
        <v>70</v>
      </c>
      <c r="R154" s="56"/>
      <c r="S154" s="57">
        <f t="shared" si="42"/>
        <v>0.9545</v>
      </c>
      <c r="T154" s="56" t="str">
        <f t="shared" si="43"/>
        <v>是</v>
      </c>
      <c r="U154" s="69">
        <v>1816</v>
      </c>
      <c r="V154" s="70">
        <v>1</v>
      </c>
      <c r="W154" s="69">
        <v>1</v>
      </c>
      <c r="X154" s="70">
        <f t="shared" si="44"/>
        <v>157.81</v>
      </c>
      <c r="Y154" s="77" t="e">
        <f>VLOOKUP(C154,#REF!,9,FALSE)</f>
        <v>#REF!</v>
      </c>
      <c r="Z154" s="77" t="e">
        <f>VLOOKUP($C154,#REF!,3,FALSE)</f>
        <v>#REF!</v>
      </c>
      <c r="AA154" s="78" t="e">
        <f>VLOOKUP($C154,#REF!,4,FALSE)*0.8</f>
        <v>#REF!</v>
      </c>
      <c r="AB154" s="78" t="e">
        <f>VLOOKUP($C154,#REF!,5,FALSE)</f>
        <v>#REF!</v>
      </c>
      <c r="AC154" s="86" t="e">
        <f>VLOOKUP($C154,#REF!,6,FALSE)</f>
        <v>#REF!</v>
      </c>
      <c r="AD154" s="77">
        <v>1</v>
      </c>
      <c r="AE154" s="78" t="e">
        <f t="shared" si="50"/>
        <v>#REF!</v>
      </c>
      <c r="AF154" s="77" t="e">
        <f t="shared" si="51"/>
        <v>#REF!</v>
      </c>
      <c r="AG154" s="77"/>
      <c r="AH154" s="77"/>
      <c r="AI154" s="77"/>
      <c r="AJ154" s="56" t="e">
        <f t="shared" si="45"/>
        <v>#REF!</v>
      </c>
      <c r="AK154" s="69"/>
      <c r="AL154" s="69"/>
      <c r="AM154" s="95" t="s">
        <v>75</v>
      </c>
      <c r="AN154" s="95" t="s">
        <v>75</v>
      </c>
      <c r="AO154" s="94"/>
      <c r="AP154" s="94"/>
      <c r="AQ154" s="95"/>
      <c r="AR154" s="94">
        <f t="shared" si="46"/>
        <v>0</v>
      </c>
      <c r="AS154" s="97" t="e">
        <f t="shared" si="52"/>
        <v>#REF!</v>
      </c>
      <c r="AT154" s="2" t="e">
        <f t="shared" si="47"/>
        <v>#REF!</v>
      </c>
      <c r="AU154" s="2" t="e">
        <f t="shared" si="48"/>
        <v>#REF!</v>
      </c>
      <c r="AV154" s="2" t="e">
        <f t="shared" si="49"/>
        <v>#REF!</v>
      </c>
    </row>
    <row r="155" s="2" customFormat="1" ht="26" customHeight="1" spans="1:48">
      <c r="A155" s="27"/>
      <c r="B155" s="27"/>
      <c r="C155" s="27"/>
      <c r="D155" s="27"/>
      <c r="E155" s="27"/>
      <c r="F155" s="45">
        <f>SUM(F6:F154)</f>
        <v>275487.65</v>
      </c>
      <c r="G155" s="69"/>
      <c r="H155" s="27"/>
      <c r="I155" s="101"/>
      <c r="J155" s="27"/>
      <c r="K155" s="56"/>
      <c r="L155" s="102"/>
      <c r="M155" s="101"/>
      <c r="N155" s="56"/>
      <c r="O155" s="69"/>
      <c r="P155" s="69"/>
      <c r="Q155" s="69"/>
      <c r="R155" s="56"/>
      <c r="S155" s="27"/>
      <c r="T155" s="56"/>
      <c r="U155" s="69"/>
      <c r="V155" s="70"/>
      <c r="W155" s="69"/>
      <c r="X155" s="70">
        <f>SUM(X6:X154)</f>
        <v>20302.22</v>
      </c>
      <c r="Y155" s="70" t="e">
        <f>SUM(Y6:Y154)</f>
        <v>#REF!</v>
      </c>
      <c r="Z155" s="77"/>
      <c r="AA155" s="77"/>
      <c r="AB155" s="77"/>
      <c r="AC155" s="77"/>
      <c r="AD155" s="105"/>
      <c r="AE155" s="105" t="e">
        <f>SUM(AE8:AE154)</f>
        <v>#REF!</v>
      </c>
      <c r="AF155" s="105" t="e">
        <f t="shared" ref="AF155:AL155" si="53">SUM(AF8:AF154)</f>
        <v>#REF!</v>
      </c>
      <c r="AG155" s="77"/>
      <c r="AH155" s="77"/>
      <c r="AI155" s="77"/>
      <c r="AJ155" s="106" t="e">
        <f t="shared" si="53"/>
        <v>#REF!</v>
      </c>
      <c r="AK155" s="106">
        <f t="shared" si="53"/>
        <v>0</v>
      </c>
      <c r="AL155" s="106">
        <f t="shared" si="53"/>
        <v>0</v>
      </c>
      <c r="AM155" s="107">
        <f t="shared" ref="AM155:AR155" si="54">SUM(AM6:AM154)</f>
        <v>4800</v>
      </c>
      <c r="AN155" s="107">
        <f t="shared" si="54"/>
        <v>77</v>
      </c>
      <c r="AO155" s="107">
        <f t="shared" si="54"/>
        <v>0</v>
      </c>
      <c r="AP155" s="107">
        <f t="shared" si="54"/>
        <v>2269.79</v>
      </c>
      <c r="AQ155" s="107">
        <f t="shared" si="54"/>
        <v>595</v>
      </c>
      <c r="AR155" s="107">
        <f t="shared" si="54"/>
        <v>7741.79</v>
      </c>
      <c r="AS155" s="107" t="e">
        <f>SUBTOTAL(9,AS6:AS154)</f>
        <v>#REF!</v>
      </c>
      <c r="AU155" s="2" t="e">
        <f t="shared" si="48"/>
        <v>#REF!</v>
      </c>
      <c r="AV155" s="2" t="e">
        <f t="shared" si="49"/>
        <v>#REF!</v>
      </c>
    </row>
    <row r="156" spans="39:47">
      <c r="AM156" s="108"/>
      <c r="AN156" s="108"/>
      <c r="AO156" s="108"/>
      <c r="AP156" s="108"/>
      <c r="AQ156" s="108"/>
      <c r="AR156" s="108"/>
      <c r="AU156" s="2"/>
    </row>
    <row r="157" spans="39:47">
      <c r="AM157" s="108"/>
      <c r="AN157" s="108"/>
      <c r="AO157" s="108"/>
      <c r="AP157" s="108"/>
      <c r="AQ157" s="108"/>
      <c r="AR157" s="108"/>
      <c r="AU157" s="2"/>
    </row>
    <row r="158" spans="32:47">
      <c r="AF158" s="17">
        <v>3292.38</v>
      </c>
      <c r="AM158" s="108"/>
      <c r="AN158" s="108"/>
      <c r="AO158" s="108"/>
      <c r="AP158" s="108"/>
      <c r="AQ158" s="108"/>
      <c r="AR158" s="108"/>
      <c r="AU158" s="2"/>
    </row>
    <row r="159" ht="17" spans="6:47">
      <c r="F159" s="14" t="s">
        <v>518</v>
      </c>
      <c r="L159" s="14" t="s">
        <v>518</v>
      </c>
      <c r="AF159" s="17">
        <v>1500</v>
      </c>
      <c r="AM159" s="108"/>
      <c r="AN159" s="108"/>
      <c r="AO159" s="108"/>
      <c r="AP159" s="108"/>
      <c r="AQ159" s="108"/>
      <c r="AR159" s="108"/>
      <c r="AU159" s="2"/>
    </row>
    <row r="160" spans="6:47">
      <c r="F160" s="14">
        <f>MAX(F$6:F$154)</f>
        <v>29047.06</v>
      </c>
      <c r="L160" s="103">
        <f>MAX(L$6:L$154)</f>
        <v>6.73159804922309</v>
      </c>
      <c r="AD160" s="18">
        <f>AF159/AF158</f>
        <v>0.455597470522844</v>
      </c>
      <c r="AF160" s="17">
        <v>1</v>
      </c>
      <c r="AM160" s="108"/>
      <c r="AN160" s="108"/>
      <c r="AO160" s="108"/>
      <c r="AP160" s="108"/>
      <c r="AQ160" s="108"/>
      <c r="AR160" s="108"/>
      <c r="AU160" s="2"/>
    </row>
    <row r="161" spans="6:47">
      <c r="F161" s="14">
        <f>MIN(F$6:F$154)</f>
        <v>203.18</v>
      </c>
      <c r="L161" s="104">
        <f>MIN(L$6:L$154)</f>
        <v>0.00182391860481591</v>
      </c>
      <c r="AM161" s="108"/>
      <c r="AN161" s="108"/>
      <c r="AO161" s="108"/>
      <c r="AP161" s="108"/>
      <c r="AQ161" s="108"/>
      <c r="AR161" s="108"/>
      <c r="AU161" s="2"/>
    </row>
    <row r="162" spans="6:47">
      <c r="F162" s="100">
        <f>0.05*F161/(F161-0.95*F160)</f>
        <v>-0.000370881112250515</v>
      </c>
      <c r="L162" s="100">
        <f>0.05*L161/(L161-0.95*L160)</f>
        <v>-1.42645330309452e-5</v>
      </c>
      <c r="AM162" s="108"/>
      <c r="AN162" s="108"/>
      <c r="AO162" s="108"/>
      <c r="AP162" s="108"/>
      <c r="AQ162" s="108"/>
      <c r="AR162" s="108"/>
      <c r="AU162" s="2"/>
    </row>
    <row r="163" spans="39:47">
      <c r="AM163" s="108"/>
      <c r="AN163" s="108"/>
      <c r="AO163" s="108"/>
      <c r="AP163" s="108"/>
      <c r="AQ163" s="108"/>
      <c r="AR163" s="108"/>
      <c r="AU163" s="2"/>
    </row>
    <row r="164" spans="39:47">
      <c r="AM164" s="108"/>
      <c r="AN164" s="108"/>
      <c r="AO164" s="108"/>
      <c r="AP164" s="108"/>
      <c r="AQ164" s="108"/>
      <c r="AR164" s="108"/>
      <c r="AU164" s="2"/>
    </row>
    <row r="165" spans="39:47">
      <c r="AM165" s="108"/>
      <c r="AN165" s="108"/>
      <c r="AO165" s="108"/>
      <c r="AP165" s="108"/>
      <c r="AQ165" s="108"/>
      <c r="AR165" s="108"/>
      <c r="AU165" s="2"/>
    </row>
    <row r="166" spans="39:47">
      <c r="AM166" s="108"/>
      <c r="AN166" s="108"/>
      <c r="AO166" s="108"/>
      <c r="AP166" s="108"/>
      <c r="AQ166" s="108"/>
      <c r="AR166" s="108"/>
      <c r="AU166" s="2"/>
    </row>
    <row r="167" spans="39:47">
      <c r="AM167" s="108"/>
      <c r="AN167" s="108"/>
      <c r="AO167" s="108"/>
      <c r="AP167" s="108"/>
      <c r="AQ167" s="108"/>
      <c r="AR167" s="108"/>
      <c r="AU167" s="2"/>
    </row>
    <row r="168" spans="39:47">
      <c r="AM168" s="108"/>
      <c r="AN168" s="108"/>
      <c r="AO168" s="108"/>
      <c r="AP168" s="108"/>
      <c r="AQ168" s="108"/>
      <c r="AR168" s="108"/>
      <c r="AU168" s="2"/>
    </row>
    <row r="169" spans="39:47">
      <c r="AM169" s="108"/>
      <c r="AN169" s="108"/>
      <c r="AO169" s="108"/>
      <c r="AP169" s="108"/>
      <c r="AQ169" s="108"/>
      <c r="AR169" s="108"/>
      <c r="AU169" s="2"/>
    </row>
    <row r="170" spans="39:47">
      <c r="AM170" s="108"/>
      <c r="AN170" s="108"/>
      <c r="AO170" s="108"/>
      <c r="AP170" s="108"/>
      <c r="AQ170" s="108"/>
      <c r="AR170" s="108"/>
      <c r="AU170" s="2"/>
    </row>
    <row r="171" spans="47:47">
      <c r="AU171" s="2"/>
    </row>
    <row r="172" spans="47:47">
      <c r="AU172" s="2"/>
    </row>
    <row r="173" spans="47:47">
      <c r="AU173" s="2"/>
    </row>
    <row r="174" spans="47:47">
      <c r="AU174" s="2"/>
    </row>
    <row r="175" spans="47:47">
      <c r="AU175" s="2"/>
    </row>
    <row r="176" spans="47:47">
      <c r="AU176" s="2"/>
    </row>
    <row r="177" spans="47:47">
      <c r="AU177" s="2"/>
    </row>
    <row r="178" spans="47:47">
      <c r="AU178" s="2"/>
    </row>
    <row r="179" spans="47:47">
      <c r="AU179" s="2"/>
    </row>
    <row r="180" spans="47:47">
      <c r="AU180" s="2"/>
    </row>
  </sheetData>
  <autoFilter ref="A5:AX154">
    <extLst/>
  </autoFilter>
  <mergeCells count="28">
    <mergeCell ref="A1:AS1"/>
    <mergeCell ref="A2:AS2"/>
    <mergeCell ref="F3:X3"/>
    <mergeCell ref="Y3:AI3"/>
    <mergeCell ref="AK3:AR3"/>
    <mergeCell ref="I4:J4"/>
    <mergeCell ref="K4:N4"/>
    <mergeCell ref="O4:R4"/>
    <mergeCell ref="T4:U4"/>
    <mergeCell ref="Y4:AF4"/>
    <mergeCell ref="AG4:AI4"/>
    <mergeCell ref="AK4:AO4"/>
    <mergeCell ref="A3:A5"/>
    <mergeCell ref="B3:B5"/>
    <mergeCell ref="B6:B7"/>
    <mergeCell ref="B8:B154"/>
    <mergeCell ref="C3:C5"/>
    <mergeCell ref="D3:D5"/>
    <mergeCell ref="E3:E5"/>
    <mergeCell ref="F4:F5"/>
    <mergeCell ref="H4:H5"/>
    <mergeCell ref="S4:S5"/>
    <mergeCell ref="V4:V5"/>
    <mergeCell ref="W4:W5"/>
    <mergeCell ref="X4:X5"/>
    <mergeCell ref="AJ3:AJ5"/>
    <mergeCell ref="AR4:AR5"/>
    <mergeCell ref="AS3:AS5"/>
  </mergeCells>
  <conditionalFormatting sqref="C$1:C$1048576">
    <cfRule type="duplicateValues" dxfId="0" priority="1"/>
  </conditionalFormatting>
  <conditionalFormatting sqref="E8:E154">
    <cfRule type="duplicateValues" dxfId="0" priority="2"/>
  </conditionalFormatting>
  <pageMargins left="0.75" right="0.75" top="1" bottom="1" header="0.5" footer="0.5"/>
  <pageSetup paperSize="8" scale="43"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171"/>
  <sheetViews>
    <sheetView topLeftCell="A73" workbookViewId="0">
      <selection activeCell="C39" sqref="C39"/>
    </sheetView>
  </sheetViews>
  <sheetFormatPr defaultColWidth="9" defaultRowHeight="16.8"/>
  <cols>
    <col min="1" max="1" width="5.36538461538461" style="5" customWidth="1"/>
    <col min="2" max="2" width="12.875" style="5" customWidth="1"/>
    <col min="3" max="3" width="15.0961538461538" style="5" customWidth="1"/>
    <col min="4" max="4" width="9.75961538461538" style="5" customWidth="1"/>
    <col min="5" max="5" width="21.125" style="5" customWidth="1"/>
    <col min="6" max="6" width="14.8942307692308" style="14" customWidth="1"/>
    <col min="7" max="7" width="10.125" style="15" customWidth="1"/>
    <col min="8" max="8" width="8.63461538461539" style="5" customWidth="1"/>
    <col min="9" max="9" width="17.3269230769231" style="16" customWidth="1"/>
    <col min="10" max="10" width="9.47115384615385" style="5" customWidth="1"/>
    <col min="11" max="11" width="20.8461538461538" style="3" customWidth="1"/>
    <col min="12" max="12" width="15.6346153846154" style="3" customWidth="1"/>
    <col min="13" max="13" width="10.5480769230769" style="3" customWidth="1"/>
    <col min="14" max="14" width="8.125" style="3" customWidth="1"/>
    <col min="15" max="15" width="17.5096153846154" style="15" customWidth="1"/>
    <col min="16" max="16" width="8.125" style="15" customWidth="1"/>
    <col min="17" max="17" width="12.875" style="15" customWidth="1"/>
    <col min="18" max="18" width="12" style="3" customWidth="1"/>
    <col min="19" max="19" width="14" style="5" customWidth="1"/>
    <col min="20" max="20" width="16.125" style="3" customWidth="1"/>
    <col min="21" max="21" width="8.125" style="15" customWidth="1"/>
    <col min="22" max="22" width="9.36538461538461" style="6" customWidth="1"/>
    <col min="23" max="23" width="8.63461538461539" style="15" customWidth="1"/>
    <col min="24" max="24" width="20.125" style="6" customWidth="1"/>
    <col min="25" max="25" width="13.7596153846154" style="17" customWidth="1"/>
    <col min="26" max="26" width="8.25" style="17" customWidth="1"/>
    <col min="27" max="27" width="11.125" style="17" customWidth="1"/>
    <col min="28" max="28" width="11.875" style="17" customWidth="1"/>
    <col min="29" max="29" width="13.3653846153846" style="17" customWidth="1"/>
    <col min="30" max="30" width="8.125" style="17" customWidth="1"/>
    <col min="31" max="31" width="11.875" style="17" customWidth="1"/>
    <col min="32" max="32" width="13.7596153846154" style="17" customWidth="1"/>
    <col min="33" max="33" width="8.125" style="17" customWidth="1"/>
    <col min="34" max="34" width="11.875" style="17" customWidth="1"/>
    <col min="35" max="35" width="8.63461538461539" style="3" customWidth="1"/>
    <col min="36" max="37" width="6.25" style="15" customWidth="1"/>
    <col min="38" max="38" width="7.96153846153846" style="15" customWidth="1"/>
    <col min="39" max="40" width="6.25" style="15" customWidth="1"/>
    <col min="41" max="42" width="8.125" style="15" customWidth="1"/>
    <col min="43" max="43" width="8.63461538461539" style="15" customWidth="1"/>
    <col min="44" max="44" width="11.125" style="20" customWidth="1"/>
    <col min="45" max="16384" width="9" style="6"/>
  </cols>
  <sheetData>
    <row r="1" ht="39" customHeight="1" spans="1:44">
      <c r="A1" s="21" t="s">
        <v>0</v>
      </c>
      <c r="B1" s="21"/>
      <c r="C1" s="21"/>
      <c r="D1" s="21"/>
      <c r="E1" s="21"/>
      <c r="F1" s="31"/>
      <c r="G1" s="32"/>
      <c r="H1" s="21"/>
      <c r="I1" s="47"/>
      <c r="J1" s="21"/>
      <c r="K1" s="48"/>
      <c r="L1" s="48"/>
      <c r="M1" s="48"/>
      <c r="N1" s="48"/>
      <c r="O1" s="32"/>
      <c r="P1" s="32"/>
      <c r="Q1" s="32"/>
      <c r="R1" s="48"/>
      <c r="S1" s="21"/>
      <c r="T1" s="48"/>
      <c r="U1" s="32"/>
      <c r="V1" s="21"/>
      <c r="W1" s="32"/>
      <c r="X1" s="21"/>
      <c r="Y1" s="71"/>
      <c r="Z1" s="71"/>
      <c r="AA1" s="71"/>
      <c r="AB1" s="71"/>
      <c r="AC1" s="71"/>
      <c r="AD1" s="71"/>
      <c r="AE1" s="71"/>
      <c r="AF1" s="71"/>
      <c r="AG1" s="71"/>
      <c r="AH1" s="71"/>
      <c r="AI1" s="48"/>
      <c r="AJ1" s="32"/>
      <c r="AK1" s="32"/>
      <c r="AL1" s="32"/>
      <c r="AM1" s="32"/>
      <c r="AN1" s="32"/>
      <c r="AO1" s="32"/>
      <c r="AP1" s="32"/>
      <c r="AQ1" s="32"/>
      <c r="AR1" s="48"/>
    </row>
    <row r="2" customFormat="1" ht="21" customHeight="1" spans="1:44">
      <c r="A2" s="22" t="s">
        <v>1</v>
      </c>
      <c r="B2" s="22"/>
      <c r="C2" s="22"/>
      <c r="D2" s="22"/>
      <c r="E2" s="22"/>
      <c r="F2" s="33"/>
      <c r="G2" s="34"/>
      <c r="H2" s="22"/>
      <c r="I2" s="49"/>
      <c r="J2" s="22"/>
      <c r="K2" s="50"/>
      <c r="L2" s="50"/>
      <c r="M2" s="50"/>
      <c r="N2" s="50"/>
      <c r="O2" s="34"/>
      <c r="P2" s="34"/>
      <c r="Q2" s="34"/>
      <c r="R2" s="50"/>
      <c r="S2" s="22"/>
      <c r="T2" s="50"/>
      <c r="U2" s="34"/>
      <c r="V2" s="22"/>
      <c r="W2" s="34"/>
      <c r="X2" s="22"/>
      <c r="Y2" s="72"/>
      <c r="Z2" s="72"/>
      <c r="AA2" s="72"/>
      <c r="AB2" s="72"/>
      <c r="AC2" s="72"/>
      <c r="AD2" s="72"/>
      <c r="AE2" s="72"/>
      <c r="AF2" s="72"/>
      <c r="AG2" s="72"/>
      <c r="AH2" s="72"/>
      <c r="AI2" s="50"/>
      <c r="AJ2" s="34"/>
      <c r="AK2" s="34"/>
      <c r="AL2" s="34"/>
      <c r="AM2" s="34"/>
      <c r="AN2" s="34"/>
      <c r="AO2" s="34"/>
      <c r="AP2" s="34"/>
      <c r="AQ2" s="34"/>
      <c r="AR2" s="50"/>
    </row>
    <row r="3" s="1" customFormat="1" ht="30" customHeight="1" spans="1:44">
      <c r="A3" s="23" t="s">
        <v>2</v>
      </c>
      <c r="B3" s="23" t="s">
        <v>3</v>
      </c>
      <c r="C3" s="23" t="s">
        <v>4</v>
      </c>
      <c r="D3" s="23" t="s">
        <v>5</v>
      </c>
      <c r="E3" s="35" t="s">
        <v>6</v>
      </c>
      <c r="F3" s="36" t="s">
        <v>7</v>
      </c>
      <c r="G3" s="37"/>
      <c r="H3" s="38"/>
      <c r="I3" s="51"/>
      <c r="J3" s="38"/>
      <c r="K3" s="38"/>
      <c r="L3" s="38"/>
      <c r="M3" s="38"/>
      <c r="N3" s="38"/>
      <c r="O3" s="37"/>
      <c r="P3" s="37"/>
      <c r="Q3" s="37"/>
      <c r="R3" s="38"/>
      <c r="S3" s="38"/>
      <c r="T3" s="38"/>
      <c r="U3" s="37"/>
      <c r="V3" s="38"/>
      <c r="W3" s="65"/>
      <c r="X3" s="66"/>
      <c r="Y3" s="73" t="s">
        <v>8</v>
      </c>
      <c r="Z3" s="73"/>
      <c r="AA3" s="74"/>
      <c r="AB3" s="74"/>
      <c r="AC3" s="74"/>
      <c r="AD3" s="74"/>
      <c r="AE3" s="74"/>
      <c r="AF3" s="74"/>
      <c r="AG3" s="74"/>
      <c r="AH3" s="74"/>
      <c r="AI3" s="87" t="s">
        <v>519</v>
      </c>
      <c r="AJ3" s="90" t="s">
        <v>10</v>
      </c>
      <c r="AK3" s="90"/>
      <c r="AL3" s="90"/>
      <c r="AM3" s="90"/>
      <c r="AN3" s="90"/>
      <c r="AO3" s="90"/>
      <c r="AP3" s="90"/>
      <c r="AQ3" s="96"/>
      <c r="AR3" s="87" t="s">
        <v>520</v>
      </c>
    </row>
    <row r="4" s="1" customFormat="1" ht="30" customHeight="1" spans="1:44">
      <c r="A4" s="23"/>
      <c r="B4" s="23"/>
      <c r="C4" s="23"/>
      <c r="D4" s="23"/>
      <c r="E4" s="35"/>
      <c r="F4" s="39" t="s">
        <v>12</v>
      </c>
      <c r="G4" s="40" t="s">
        <v>13</v>
      </c>
      <c r="H4" s="41" t="s">
        <v>14</v>
      </c>
      <c r="I4" s="52" t="s">
        <v>15</v>
      </c>
      <c r="J4" s="53"/>
      <c r="K4" s="53" t="s">
        <v>16</v>
      </c>
      <c r="L4" s="53"/>
      <c r="M4" s="53"/>
      <c r="N4" s="53"/>
      <c r="O4" s="60" t="s">
        <v>17</v>
      </c>
      <c r="P4" s="60"/>
      <c r="Q4" s="60"/>
      <c r="R4" s="64"/>
      <c r="S4" s="23" t="s">
        <v>18</v>
      </c>
      <c r="T4" s="23" t="s">
        <v>19</v>
      </c>
      <c r="U4" s="67"/>
      <c r="V4" s="68" t="s">
        <v>20</v>
      </c>
      <c r="W4" s="67" t="s">
        <v>21</v>
      </c>
      <c r="X4" s="23" t="s">
        <v>521</v>
      </c>
      <c r="Y4" s="73" t="s">
        <v>23</v>
      </c>
      <c r="Z4" s="73"/>
      <c r="AA4" s="74"/>
      <c r="AB4" s="74"/>
      <c r="AC4" s="74"/>
      <c r="AD4" s="74"/>
      <c r="AE4" s="74"/>
      <c r="AF4" s="74" t="s">
        <v>24</v>
      </c>
      <c r="AG4" s="74"/>
      <c r="AH4" s="74"/>
      <c r="AI4" s="88"/>
      <c r="AJ4" s="91" t="s">
        <v>25</v>
      </c>
      <c r="AK4" s="92"/>
      <c r="AL4" s="92"/>
      <c r="AM4" s="92"/>
      <c r="AN4" s="92"/>
      <c r="AO4" s="92" t="s">
        <v>26</v>
      </c>
      <c r="AP4" s="92" t="s">
        <v>27</v>
      </c>
      <c r="AQ4" s="92" t="s">
        <v>28</v>
      </c>
      <c r="AR4" s="88"/>
    </row>
    <row r="5" s="1" customFormat="1" ht="57" customHeight="1" spans="1:44">
      <c r="A5" s="23"/>
      <c r="B5" s="23"/>
      <c r="C5" s="23"/>
      <c r="D5" s="23"/>
      <c r="E5" s="35"/>
      <c r="F5" s="42"/>
      <c r="G5" s="43" t="s">
        <v>29</v>
      </c>
      <c r="H5" s="44"/>
      <c r="I5" s="54" t="s">
        <v>30</v>
      </c>
      <c r="J5" s="55" t="s">
        <v>31</v>
      </c>
      <c r="K5" s="56" t="s">
        <v>522</v>
      </c>
      <c r="L5" s="55" t="s">
        <v>33</v>
      </c>
      <c r="M5" s="61" t="s">
        <v>30</v>
      </c>
      <c r="N5" s="55" t="s">
        <v>34</v>
      </c>
      <c r="O5" s="62" t="s">
        <v>35</v>
      </c>
      <c r="P5" s="62" t="s">
        <v>36</v>
      </c>
      <c r="Q5" s="62" t="s">
        <v>37</v>
      </c>
      <c r="R5" s="55" t="s">
        <v>38</v>
      </c>
      <c r="S5" s="23"/>
      <c r="T5" s="55" t="s">
        <v>39</v>
      </c>
      <c r="U5" s="62" t="s">
        <v>40</v>
      </c>
      <c r="V5" s="68"/>
      <c r="W5" s="67"/>
      <c r="X5" s="23"/>
      <c r="Y5" s="75" t="s">
        <v>41</v>
      </c>
      <c r="Z5" s="75" t="s">
        <v>42</v>
      </c>
      <c r="AA5" s="76" t="s">
        <v>43</v>
      </c>
      <c r="AB5" s="76" t="s">
        <v>44</v>
      </c>
      <c r="AC5" s="74" t="s">
        <v>45</v>
      </c>
      <c r="AD5" s="76" t="s">
        <v>46</v>
      </c>
      <c r="AE5" s="76" t="s">
        <v>47</v>
      </c>
      <c r="AF5" s="76" t="s">
        <v>48</v>
      </c>
      <c r="AG5" s="76" t="s">
        <v>49</v>
      </c>
      <c r="AH5" s="76" t="s">
        <v>50</v>
      </c>
      <c r="AI5" s="89"/>
      <c r="AJ5" s="93" t="s">
        <v>51</v>
      </c>
      <c r="AK5" s="62" t="s">
        <v>52</v>
      </c>
      <c r="AL5" s="62" t="s">
        <v>53</v>
      </c>
      <c r="AM5" s="62" t="s">
        <v>54</v>
      </c>
      <c r="AN5" s="62" t="s">
        <v>55</v>
      </c>
      <c r="AO5" s="62" t="s">
        <v>56</v>
      </c>
      <c r="AP5" s="62" t="s">
        <v>57</v>
      </c>
      <c r="AQ5" s="67"/>
      <c r="AR5" s="89"/>
    </row>
    <row r="6" s="2" customFormat="1" ht="25" customHeight="1" spans="1:44">
      <c r="A6" s="24">
        <v>1</v>
      </c>
      <c r="B6" s="25" t="s">
        <v>58</v>
      </c>
      <c r="C6" s="26" t="s">
        <v>59</v>
      </c>
      <c r="D6" s="26" t="s">
        <v>60</v>
      </c>
      <c r="E6" s="26" t="s">
        <v>61</v>
      </c>
      <c r="F6" s="45">
        <f>'[1]2021年度园区有效投入-改扩建'!$I5</f>
        <v>2525.7</v>
      </c>
      <c r="G6" s="26" t="s">
        <v>62</v>
      </c>
      <c r="H6" s="27">
        <v>0.8</v>
      </c>
      <c r="I6" s="101" t="e">
        <f>ROUND(($F6*$F$171-F$170)/(F$169*$F$171-F$170)*100,2)</f>
        <v>#DIV/0!</v>
      </c>
      <c r="J6" s="101" t="e">
        <f t="shared" ref="J6:J15" si="0">I6</f>
        <v>#DIV/0!</v>
      </c>
      <c r="K6" s="58">
        <v>7682.78</v>
      </c>
      <c r="L6" s="110">
        <f>IF(K6&gt;200,F6/K6,1)</f>
        <v>0.328748187505044</v>
      </c>
      <c r="M6" s="101" t="e">
        <f>(L6*$L$171-$L$170)/($L$169*$L$171-$L$170)*100</f>
        <v>#DIV/0!</v>
      </c>
      <c r="N6" s="56" t="e">
        <f t="shared" ref="N6:N16" si="1">M6</f>
        <v>#DIV/0!</v>
      </c>
      <c r="O6" s="26" t="s">
        <v>63</v>
      </c>
      <c r="P6" s="63">
        <v>5.6</v>
      </c>
      <c r="Q6" s="63" t="s">
        <v>64</v>
      </c>
      <c r="R6" s="56">
        <v>4</v>
      </c>
      <c r="S6" s="101" t="e">
        <f t="shared" ref="S6:S15" si="2">J6*0.5+N6*0.5+R6</f>
        <v>#DIV/0!</v>
      </c>
      <c r="T6" s="56" t="str">
        <f>IF(F6&gt;=500,"是","否")</f>
        <v>是</v>
      </c>
      <c r="U6" s="69">
        <v>2895</v>
      </c>
      <c r="V6" s="70">
        <v>1</v>
      </c>
      <c r="W6" s="69"/>
      <c r="X6" s="70"/>
      <c r="Y6" s="77"/>
      <c r="Z6" s="77"/>
      <c r="AA6" s="77"/>
      <c r="AB6" s="77"/>
      <c r="AC6" s="77"/>
      <c r="AD6" s="77"/>
      <c r="AE6" s="77"/>
      <c r="AF6" s="77"/>
      <c r="AG6" s="77"/>
      <c r="AH6" s="77"/>
      <c r="AI6" s="56"/>
      <c r="AJ6" s="69"/>
      <c r="AK6" s="69"/>
      <c r="AL6" s="69"/>
      <c r="AM6" s="69">
        <v>11</v>
      </c>
      <c r="AN6" s="69"/>
      <c r="AO6" s="69"/>
      <c r="AP6" s="69"/>
      <c r="AQ6" s="69">
        <f>SUM(AJ6:AP6)</f>
        <v>11</v>
      </c>
      <c r="AR6" s="97">
        <f>X6+AE6+AH6</f>
        <v>0</v>
      </c>
    </row>
    <row r="7" s="2" customFormat="1" ht="25" customHeight="1" spans="1:44">
      <c r="A7" s="27">
        <v>2</v>
      </c>
      <c r="B7" s="25"/>
      <c r="C7" s="30" t="s">
        <v>523</v>
      </c>
      <c r="D7" s="27" t="s">
        <v>524</v>
      </c>
      <c r="E7" s="26" t="s">
        <v>525</v>
      </c>
      <c r="F7" s="45">
        <f>'[1]2021年度园区有效投入-改扩建'!$I6</f>
        <v>1064.23</v>
      </c>
      <c r="G7" s="26" t="s">
        <v>62</v>
      </c>
      <c r="H7" s="27">
        <v>0.8</v>
      </c>
      <c r="I7" s="101" t="e">
        <f t="shared" ref="I7:I15" si="3">ROUND(($F7*$F$171-F$170)/(F$169*$F$171-F$170)*100,2)</f>
        <v>#DIV/0!</v>
      </c>
      <c r="J7" s="101" t="e">
        <f t="shared" si="0"/>
        <v>#DIV/0!</v>
      </c>
      <c r="K7" s="58">
        <v>44857.01</v>
      </c>
      <c r="L7" s="110">
        <f>IF(K7&gt;200,F7/K7,1)</f>
        <v>0.0237249428796079</v>
      </c>
      <c r="M7" s="101" t="e">
        <f t="shared" ref="M6:M16" si="4">(L7*$L$171-$L$170)/($L$169*$L$171-$L$170)*100</f>
        <v>#DIV/0!</v>
      </c>
      <c r="N7" s="56" t="e">
        <f t="shared" si="1"/>
        <v>#DIV/0!</v>
      </c>
      <c r="O7" s="26" t="s">
        <v>69</v>
      </c>
      <c r="P7" s="63" t="s">
        <v>70</v>
      </c>
      <c r="Q7" s="63" t="s">
        <v>70</v>
      </c>
      <c r="R7" s="56"/>
      <c r="S7" s="101" t="e">
        <f t="shared" si="2"/>
        <v>#DIV/0!</v>
      </c>
      <c r="T7" s="56" t="str">
        <f t="shared" ref="T7:T38" si="5">IF(F7&gt;=500,"是","否")</f>
        <v>是</v>
      </c>
      <c r="U7" s="69">
        <v>1543</v>
      </c>
      <c r="V7" s="70">
        <v>1</v>
      </c>
      <c r="W7" s="69"/>
      <c r="X7" s="70"/>
      <c r="Y7" s="77"/>
      <c r="Z7" s="77"/>
      <c r="AA7" s="77"/>
      <c r="AB7" s="77"/>
      <c r="AC7" s="77"/>
      <c r="AD7" s="77"/>
      <c r="AE7" s="77"/>
      <c r="AF7" s="77"/>
      <c r="AG7" s="77"/>
      <c r="AH7" s="77"/>
      <c r="AI7" s="56"/>
      <c r="AJ7" s="69"/>
      <c r="AK7" s="69"/>
      <c r="AL7" s="69"/>
      <c r="AM7" s="69"/>
      <c r="AN7" s="69"/>
      <c r="AO7" s="69"/>
      <c r="AP7" s="69"/>
      <c r="AQ7" s="69">
        <f t="shared" ref="AQ7:AQ38" si="6">SUM(AJ7:AP7)</f>
        <v>0</v>
      </c>
      <c r="AR7" s="97"/>
    </row>
    <row r="8" s="2" customFormat="1" ht="25" customHeight="1" spans="1:44">
      <c r="A8" s="27">
        <v>3</v>
      </c>
      <c r="B8" s="28"/>
      <c r="C8" s="26" t="s">
        <v>65</v>
      </c>
      <c r="D8" s="27" t="s">
        <v>66</v>
      </c>
      <c r="E8" s="26" t="s">
        <v>67</v>
      </c>
      <c r="F8" s="45">
        <f>'[1]2021年度园区有效投入-改扩建'!$I7</f>
        <v>5371.53</v>
      </c>
      <c r="G8" s="26" t="s">
        <v>68</v>
      </c>
      <c r="H8" s="27">
        <v>1</v>
      </c>
      <c r="I8" s="101" t="e">
        <f t="shared" si="3"/>
        <v>#DIV/0!</v>
      </c>
      <c r="J8" s="101" t="e">
        <f t="shared" si="0"/>
        <v>#DIV/0!</v>
      </c>
      <c r="K8" s="58">
        <v>10800.85</v>
      </c>
      <c r="L8" s="110">
        <f>IF(K8&gt;200,F8/K8,1)</f>
        <v>0.49732474758931</v>
      </c>
      <c r="M8" s="101" t="e">
        <f t="shared" si="4"/>
        <v>#DIV/0!</v>
      </c>
      <c r="N8" s="56" t="e">
        <f t="shared" si="1"/>
        <v>#DIV/0!</v>
      </c>
      <c r="O8" s="26" t="s">
        <v>69</v>
      </c>
      <c r="P8" s="63" t="s">
        <v>70</v>
      </c>
      <c r="Q8" s="63" t="s">
        <v>70</v>
      </c>
      <c r="R8" s="56"/>
      <c r="S8" s="101" t="e">
        <f t="shared" si="2"/>
        <v>#DIV/0!</v>
      </c>
      <c r="T8" s="56" t="str">
        <f t="shared" si="5"/>
        <v>是</v>
      </c>
      <c r="U8" s="69">
        <v>6214</v>
      </c>
      <c r="V8" s="70">
        <v>1</v>
      </c>
      <c r="W8" s="69"/>
      <c r="X8" s="70"/>
      <c r="Y8" s="77"/>
      <c r="Z8" s="77"/>
      <c r="AA8" s="77"/>
      <c r="AB8" s="77"/>
      <c r="AC8" s="77"/>
      <c r="AD8" s="77"/>
      <c r="AE8" s="77"/>
      <c r="AF8" s="77"/>
      <c r="AG8" s="77"/>
      <c r="AH8" s="77"/>
      <c r="AI8" s="56"/>
      <c r="AJ8" s="69"/>
      <c r="AK8" s="69"/>
      <c r="AL8" s="69">
        <v>301.6</v>
      </c>
      <c r="AM8" s="69"/>
      <c r="AN8" s="69"/>
      <c r="AO8" s="69"/>
      <c r="AP8" s="69"/>
      <c r="AQ8" s="69">
        <f t="shared" si="6"/>
        <v>301.6</v>
      </c>
      <c r="AR8" s="97"/>
    </row>
    <row r="9" s="2" customFormat="1" ht="20" customHeight="1" spans="1:44">
      <c r="A9" s="27">
        <v>4</v>
      </c>
      <c r="B9" s="99" t="s">
        <v>71</v>
      </c>
      <c r="C9" s="26" t="s">
        <v>72</v>
      </c>
      <c r="D9" s="27" t="s">
        <v>73</v>
      </c>
      <c r="E9" s="46" t="s">
        <v>74</v>
      </c>
      <c r="F9" s="45">
        <f>'[1]2021年度园区有效投入-技术改造'!$I5</f>
        <v>764.51</v>
      </c>
      <c r="G9" s="26" t="s">
        <v>62</v>
      </c>
      <c r="H9" s="27">
        <v>0.8</v>
      </c>
      <c r="I9" s="101" t="e">
        <f t="shared" si="3"/>
        <v>#DIV/0!</v>
      </c>
      <c r="J9" s="101" t="e">
        <f t="shared" si="0"/>
        <v>#DIV/0!</v>
      </c>
      <c r="K9" s="58">
        <v>2778.4</v>
      </c>
      <c r="L9" s="110">
        <f t="shared" ref="L9:L14" si="7">IF(K9&gt;200,F9/K9,1)</f>
        <v>0.275161963720127</v>
      </c>
      <c r="M9" s="101" t="e">
        <f t="shared" si="4"/>
        <v>#DIV/0!</v>
      </c>
      <c r="N9" s="56" t="e">
        <f t="shared" si="1"/>
        <v>#DIV/0!</v>
      </c>
      <c r="O9" s="26" t="s">
        <v>69</v>
      </c>
      <c r="P9" s="63" t="s">
        <v>70</v>
      </c>
      <c r="Q9" s="63" t="s">
        <v>70</v>
      </c>
      <c r="R9" s="56"/>
      <c r="S9" s="101" t="e">
        <f t="shared" si="2"/>
        <v>#DIV/0!</v>
      </c>
      <c r="T9" s="56" t="str">
        <f t="shared" si="5"/>
        <v>是</v>
      </c>
      <c r="U9" s="69">
        <v>3324</v>
      </c>
      <c r="V9" s="70">
        <v>1</v>
      </c>
      <c r="W9" s="69"/>
      <c r="X9" s="70"/>
      <c r="Y9" s="77"/>
      <c r="Z9" s="77"/>
      <c r="AA9" s="77"/>
      <c r="AB9" s="77"/>
      <c r="AC9" s="77"/>
      <c r="AD9" s="77"/>
      <c r="AE9" s="77"/>
      <c r="AF9" s="77"/>
      <c r="AG9" s="77"/>
      <c r="AH9" s="77"/>
      <c r="AI9" s="56"/>
      <c r="AJ9" s="69"/>
      <c r="AK9" s="69"/>
      <c r="AL9" s="111" t="s">
        <v>75</v>
      </c>
      <c r="AM9" s="111" t="s">
        <v>75</v>
      </c>
      <c r="AN9" s="69"/>
      <c r="AO9" s="111"/>
      <c r="AP9" s="111"/>
      <c r="AQ9" s="69">
        <f t="shared" si="6"/>
        <v>0</v>
      </c>
      <c r="AR9" s="97"/>
    </row>
    <row r="10" s="2" customFormat="1" ht="20" customHeight="1" spans="1:44">
      <c r="A10" s="27">
        <v>5</v>
      </c>
      <c r="B10" s="25"/>
      <c r="C10" s="26" t="s">
        <v>76</v>
      </c>
      <c r="D10" s="27" t="s">
        <v>77</v>
      </c>
      <c r="E10" s="46" t="s">
        <v>78</v>
      </c>
      <c r="F10" s="45">
        <f>'[1]2021年度园区有效投入-技术改造'!$I6</f>
        <v>1984.27</v>
      </c>
      <c r="G10" s="26" t="s">
        <v>68</v>
      </c>
      <c r="H10" s="27">
        <v>1</v>
      </c>
      <c r="I10" s="101" t="e">
        <f t="shared" si="3"/>
        <v>#DIV/0!</v>
      </c>
      <c r="J10" s="101" t="e">
        <f t="shared" si="0"/>
        <v>#DIV/0!</v>
      </c>
      <c r="K10" s="58">
        <v>17853.89</v>
      </c>
      <c r="L10" s="110">
        <f t="shared" si="7"/>
        <v>0.111139365146755</v>
      </c>
      <c r="M10" s="101" t="e">
        <f t="shared" si="4"/>
        <v>#DIV/0!</v>
      </c>
      <c r="N10" s="56" t="e">
        <f t="shared" si="1"/>
        <v>#DIV/0!</v>
      </c>
      <c r="O10" s="26" t="s">
        <v>69</v>
      </c>
      <c r="P10" s="63" t="s">
        <v>70</v>
      </c>
      <c r="Q10" s="63" t="s">
        <v>70</v>
      </c>
      <c r="R10" s="56"/>
      <c r="S10" s="101" t="e">
        <f t="shared" si="2"/>
        <v>#DIV/0!</v>
      </c>
      <c r="T10" s="56" t="str">
        <f t="shared" si="5"/>
        <v>是</v>
      </c>
      <c r="U10" s="69" t="s">
        <v>79</v>
      </c>
      <c r="V10" s="70">
        <v>0.8</v>
      </c>
      <c r="W10" s="69"/>
      <c r="X10" s="70"/>
      <c r="Y10" s="77"/>
      <c r="Z10" s="77"/>
      <c r="AA10" s="77"/>
      <c r="AB10" s="77"/>
      <c r="AC10" s="77"/>
      <c r="AD10" s="77"/>
      <c r="AE10" s="77"/>
      <c r="AF10" s="77"/>
      <c r="AG10" s="77"/>
      <c r="AH10" s="77"/>
      <c r="AI10" s="56"/>
      <c r="AJ10" s="69"/>
      <c r="AK10" s="69"/>
      <c r="AL10" s="111" t="s">
        <v>75</v>
      </c>
      <c r="AM10" s="111" t="s">
        <v>75</v>
      </c>
      <c r="AN10" s="69"/>
      <c r="AO10" s="111"/>
      <c r="AP10" s="111">
        <v>445</v>
      </c>
      <c r="AQ10" s="69">
        <f t="shared" si="6"/>
        <v>445</v>
      </c>
      <c r="AR10" s="97"/>
    </row>
    <row r="11" s="2" customFormat="1" ht="20" customHeight="1" spans="1:44">
      <c r="A11" s="27">
        <v>6</v>
      </c>
      <c r="B11" s="28"/>
      <c r="C11" s="26" t="s">
        <v>80</v>
      </c>
      <c r="D11" s="27" t="s">
        <v>81</v>
      </c>
      <c r="E11" s="46" t="s">
        <v>82</v>
      </c>
      <c r="F11" s="45">
        <f>'[1]2021年度园区有效投入-技术改造'!$I7</f>
        <v>395.83</v>
      </c>
      <c r="G11" s="26" t="s">
        <v>62</v>
      </c>
      <c r="H11" s="27">
        <v>0.8</v>
      </c>
      <c r="I11" s="101" t="e">
        <f t="shared" si="3"/>
        <v>#DIV/0!</v>
      </c>
      <c r="J11" s="101" t="e">
        <f t="shared" si="0"/>
        <v>#DIV/0!</v>
      </c>
      <c r="K11" s="58">
        <v>3309.44</v>
      </c>
      <c r="L11" s="110">
        <f t="shared" si="7"/>
        <v>0.11960633823245</v>
      </c>
      <c r="M11" s="101" t="e">
        <f t="shared" si="4"/>
        <v>#DIV/0!</v>
      </c>
      <c r="N11" s="56" t="e">
        <f t="shared" si="1"/>
        <v>#DIV/0!</v>
      </c>
      <c r="O11" s="26" t="s">
        <v>69</v>
      </c>
      <c r="P11" s="63" t="s">
        <v>70</v>
      </c>
      <c r="Q11" s="63" t="s">
        <v>70</v>
      </c>
      <c r="R11" s="56"/>
      <c r="S11" s="101" t="e">
        <f t="shared" si="2"/>
        <v>#DIV/0!</v>
      </c>
      <c r="T11" s="56" t="str">
        <f t="shared" si="5"/>
        <v>否</v>
      </c>
      <c r="U11" s="69" t="s">
        <v>79</v>
      </c>
      <c r="V11" s="70">
        <v>1</v>
      </c>
      <c r="W11" s="69"/>
      <c r="X11" s="70"/>
      <c r="Y11" s="77"/>
      <c r="Z11" s="77"/>
      <c r="AA11" s="77"/>
      <c r="AB11" s="77"/>
      <c r="AC11" s="77"/>
      <c r="AD11" s="77"/>
      <c r="AE11" s="77"/>
      <c r="AF11" s="77"/>
      <c r="AG11" s="77"/>
      <c r="AH11" s="77"/>
      <c r="AI11" s="56"/>
      <c r="AJ11" s="69"/>
      <c r="AK11" s="69"/>
      <c r="AL11" s="111" t="s">
        <v>75</v>
      </c>
      <c r="AM11" s="111" t="s">
        <v>75</v>
      </c>
      <c r="AN11" s="69"/>
      <c r="AO11" s="111"/>
      <c r="AP11" s="111"/>
      <c r="AQ11" s="69">
        <f t="shared" si="6"/>
        <v>0</v>
      </c>
      <c r="AR11" s="97"/>
    </row>
    <row r="12" s="2" customFormat="1" ht="46" spans="1:44">
      <c r="A12" s="27">
        <v>7</v>
      </c>
      <c r="B12" s="109"/>
      <c r="C12" s="26" t="s">
        <v>83</v>
      </c>
      <c r="D12" s="27" t="s">
        <v>84</v>
      </c>
      <c r="E12" s="46" t="s">
        <v>85</v>
      </c>
      <c r="F12" s="45">
        <f>'[1]2021年度园区有效投入-技术改造'!$I8</f>
        <v>787.49</v>
      </c>
      <c r="G12" s="26" t="s">
        <v>86</v>
      </c>
      <c r="H12" s="27">
        <v>0.7</v>
      </c>
      <c r="I12" s="101" t="e">
        <f t="shared" si="3"/>
        <v>#DIV/0!</v>
      </c>
      <c r="J12" s="101" t="e">
        <f t="shared" si="0"/>
        <v>#DIV/0!</v>
      </c>
      <c r="K12" s="58">
        <v>114.07</v>
      </c>
      <c r="L12" s="110">
        <f t="shared" si="7"/>
        <v>1</v>
      </c>
      <c r="M12" s="101" t="e">
        <f t="shared" si="4"/>
        <v>#DIV/0!</v>
      </c>
      <c r="N12" s="56" t="e">
        <f t="shared" si="1"/>
        <v>#DIV/0!</v>
      </c>
      <c r="O12" s="26" t="s">
        <v>69</v>
      </c>
      <c r="P12" s="63" t="s">
        <v>70</v>
      </c>
      <c r="Q12" s="63" t="s">
        <v>70</v>
      </c>
      <c r="R12" s="56"/>
      <c r="S12" s="101" t="e">
        <f t="shared" si="2"/>
        <v>#DIV/0!</v>
      </c>
      <c r="T12" s="56" t="str">
        <f t="shared" si="5"/>
        <v>是</v>
      </c>
      <c r="U12" s="69" t="s">
        <v>79</v>
      </c>
      <c r="V12" s="70">
        <v>0.8</v>
      </c>
      <c r="W12" s="69"/>
      <c r="X12" s="70"/>
      <c r="Y12" s="77"/>
      <c r="Z12" s="77"/>
      <c r="AA12" s="77"/>
      <c r="AB12" s="77"/>
      <c r="AC12" s="77"/>
      <c r="AD12" s="77"/>
      <c r="AE12" s="77"/>
      <c r="AF12" s="77"/>
      <c r="AG12" s="77"/>
      <c r="AH12" s="77"/>
      <c r="AI12" s="56"/>
      <c r="AJ12" s="69"/>
      <c r="AK12" s="69"/>
      <c r="AL12" s="111" t="s">
        <v>75</v>
      </c>
      <c r="AM12" s="111" t="s">
        <v>75</v>
      </c>
      <c r="AN12" s="69"/>
      <c r="AO12" s="111"/>
      <c r="AP12" s="111"/>
      <c r="AQ12" s="69">
        <f t="shared" si="6"/>
        <v>0</v>
      </c>
      <c r="AR12" s="97"/>
    </row>
    <row r="13" s="2" customFormat="1" ht="61" spans="1:44">
      <c r="A13" s="27">
        <v>8</v>
      </c>
      <c r="B13" s="109"/>
      <c r="C13" s="26" t="s">
        <v>87</v>
      </c>
      <c r="D13" s="27" t="s">
        <v>88</v>
      </c>
      <c r="E13" s="46" t="s">
        <v>89</v>
      </c>
      <c r="F13" s="45">
        <f>'[1]2021年度园区有效投入-技术改造'!$I9</f>
        <v>1519.26</v>
      </c>
      <c r="G13" s="26" t="s">
        <v>90</v>
      </c>
      <c r="H13" s="27">
        <v>0.6</v>
      </c>
      <c r="I13" s="101" t="e">
        <f t="shared" si="3"/>
        <v>#DIV/0!</v>
      </c>
      <c r="J13" s="101" t="e">
        <f t="shared" si="0"/>
        <v>#DIV/0!</v>
      </c>
      <c r="K13" s="58">
        <v>31.65</v>
      </c>
      <c r="L13" s="110">
        <f t="shared" si="7"/>
        <v>1</v>
      </c>
      <c r="M13" s="101" t="e">
        <f t="shared" si="4"/>
        <v>#DIV/0!</v>
      </c>
      <c r="N13" s="56" t="e">
        <f t="shared" si="1"/>
        <v>#DIV/0!</v>
      </c>
      <c r="O13" s="26" t="s">
        <v>69</v>
      </c>
      <c r="P13" s="63" t="s">
        <v>70</v>
      </c>
      <c r="Q13" s="63" t="s">
        <v>70</v>
      </c>
      <c r="R13" s="56"/>
      <c r="S13" s="101" t="e">
        <f t="shared" si="2"/>
        <v>#DIV/0!</v>
      </c>
      <c r="T13" s="56" t="str">
        <f t="shared" si="5"/>
        <v>是</v>
      </c>
      <c r="U13" s="69">
        <v>4768</v>
      </c>
      <c r="V13" s="70">
        <v>1</v>
      </c>
      <c r="W13" s="69"/>
      <c r="X13" s="70"/>
      <c r="Y13" s="77"/>
      <c r="Z13" s="77"/>
      <c r="AA13" s="77"/>
      <c r="AB13" s="77"/>
      <c r="AC13" s="77"/>
      <c r="AD13" s="77"/>
      <c r="AE13" s="77"/>
      <c r="AF13" s="77"/>
      <c r="AG13" s="77"/>
      <c r="AH13" s="77"/>
      <c r="AI13" s="56"/>
      <c r="AJ13" s="69"/>
      <c r="AK13" s="69"/>
      <c r="AL13" s="111" t="s">
        <v>75</v>
      </c>
      <c r="AM13" s="111" t="s">
        <v>75</v>
      </c>
      <c r="AN13" s="69"/>
      <c r="AO13" s="111"/>
      <c r="AP13" s="111"/>
      <c r="AQ13" s="69">
        <f t="shared" si="6"/>
        <v>0</v>
      </c>
      <c r="AR13" s="97"/>
    </row>
    <row r="14" s="2" customFormat="1" ht="46" spans="1:44">
      <c r="A14" s="27">
        <v>9</v>
      </c>
      <c r="B14" s="109"/>
      <c r="C14" s="26" t="s">
        <v>91</v>
      </c>
      <c r="D14" s="27" t="s">
        <v>92</v>
      </c>
      <c r="E14" s="46" t="s">
        <v>93</v>
      </c>
      <c r="F14" s="45">
        <f>'[1]2021年度园区有效投入-技术改造'!$I10</f>
        <v>6248.8</v>
      </c>
      <c r="G14" s="26" t="s">
        <v>62</v>
      </c>
      <c r="H14" s="27">
        <v>0.8</v>
      </c>
      <c r="I14" s="101" t="e">
        <f t="shared" si="3"/>
        <v>#DIV/0!</v>
      </c>
      <c r="J14" s="101" t="e">
        <f t="shared" si="0"/>
        <v>#DIV/0!</v>
      </c>
      <c r="K14" s="58">
        <v>33538.12</v>
      </c>
      <c r="L14" s="110">
        <f t="shared" si="7"/>
        <v>0.186319328572979</v>
      </c>
      <c r="M14" s="101" t="e">
        <f t="shared" si="4"/>
        <v>#DIV/0!</v>
      </c>
      <c r="N14" s="56" t="e">
        <f t="shared" si="1"/>
        <v>#DIV/0!</v>
      </c>
      <c r="O14" s="26" t="s">
        <v>69</v>
      </c>
      <c r="P14" s="63" t="s">
        <v>70</v>
      </c>
      <c r="Q14" s="63" t="s">
        <v>70</v>
      </c>
      <c r="R14" s="56"/>
      <c r="S14" s="101" t="e">
        <f t="shared" si="2"/>
        <v>#DIV/0!</v>
      </c>
      <c r="T14" s="56" t="str">
        <f t="shared" si="5"/>
        <v>是</v>
      </c>
      <c r="U14" s="69" t="s">
        <v>79</v>
      </c>
      <c r="V14" s="70">
        <v>0.8</v>
      </c>
      <c r="W14" s="69"/>
      <c r="X14" s="70"/>
      <c r="Y14" s="77"/>
      <c r="Z14" s="77"/>
      <c r="AA14" s="77"/>
      <c r="AB14" s="77"/>
      <c r="AC14" s="77"/>
      <c r="AD14" s="77"/>
      <c r="AE14" s="77"/>
      <c r="AF14" s="77"/>
      <c r="AG14" s="77"/>
      <c r="AH14" s="77"/>
      <c r="AI14" s="56"/>
      <c r="AJ14" s="69"/>
      <c r="AK14" s="69"/>
      <c r="AL14" s="111" t="s">
        <v>75</v>
      </c>
      <c r="AM14" s="111" t="s">
        <v>75</v>
      </c>
      <c r="AN14" s="69"/>
      <c r="AO14" s="111"/>
      <c r="AP14" s="111"/>
      <c r="AQ14" s="69">
        <f t="shared" si="6"/>
        <v>0</v>
      </c>
      <c r="AR14" s="97"/>
    </row>
    <row r="15" s="2" customFormat="1" ht="46" spans="1:44">
      <c r="A15" s="27">
        <v>10</v>
      </c>
      <c r="B15" s="109"/>
      <c r="C15" s="26" t="s">
        <v>94</v>
      </c>
      <c r="D15" s="27" t="s">
        <v>95</v>
      </c>
      <c r="E15" s="46" t="s">
        <v>96</v>
      </c>
      <c r="F15" s="45">
        <f>'[1]2021年度园区有效投入-技术改造'!$I11</f>
        <v>22351.77</v>
      </c>
      <c r="G15" s="26" t="s">
        <v>62</v>
      </c>
      <c r="H15" s="27">
        <v>0.8</v>
      </c>
      <c r="I15" s="101" t="e">
        <f t="shared" si="3"/>
        <v>#DIV/0!</v>
      </c>
      <c r="J15" s="101" t="e">
        <f t="shared" si="0"/>
        <v>#DIV/0!</v>
      </c>
      <c r="K15" s="58">
        <v>180994.98</v>
      </c>
      <c r="L15" s="110">
        <f t="shared" ref="L15:L46" si="8">IF(K15&gt;200,F15/K15,1)</f>
        <v>0.123493867067473</v>
      </c>
      <c r="M15" s="101" t="e">
        <f t="shared" si="4"/>
        <v>#DIV/0!</v>
      </c>
      <c r="N15" s="56" t="e">
        <f t="shared" si="1"/>
        <v>#DIV/0!</v>
      </c>
      <c r="O15" s="26" t="s">
        <v>63</v>
      </c>
      <c r="P15" s="63">
        <v>5</v>
      </c>
      <c r="Q15" s="63" t="s">
        <v>97</v>
      </c>
      <c r="R15" s="56">
        <v>3</v>
      </c>
      <c r="S15" s="101" t="e">
        <f t="shared" si="2"/>
        <v>#DIV/0!</v>
      </c>
      <c r="T15" s="56" t="str">
        <f t="shared" si="5"/>
        <v>是</v>
      </c>
      <c r="U15" s="69">
        <v>54787</v>
      </c>
      <c r="V15" s="70">
        <v>1</v>
      </c>
      <c r="W15" s="69"/>
      <c r="X15" s="70"/>
      <c r="Y15" s="77"/>
      <c r="Z15" s="77"/>
      <c r="AA15" s="77"/>
      <c r="AB15" s="77"/>
      <c r="AC15" s="77"/>
      <c r="AD15" s="77"/>
      <c r="AE15" s="77"/>
      <c r="AF15" s="77"/>
      <c r="AG15" s="77"/>
      <c r="AH15" s="77"/>
      <c r="AI15" s="56"/>
      <c r="AJ15" s="69"/>
      <c r="AK15" s="69"/>
      <c r="AL15" s="111">
        <v>1000</v>
      </c>
      <c r="AM15" s="111" t="s">
        <v>75</v>
      </c>
      <c r="AN15" s="69"/>
      <c r="AO15" s="111"/>
      <c r="AP15" s="111"/>
      <c r="AQ15" s="69">
        <f t="shared" si="6"/>
        <v>1000</v>
      </c>
      <c r="AR15" s="97"/>
    </row>
    <row r="16" s="2" customFormat="1" ht="46" spans="1:44">
      <c r="A16" s="27">
        <v>11</v>
      </c>
      <c r="B16" s="109"/>
      <c r="C16" s="26" t="s">
        <v>98</v>
      </c>
      <c r="D16" s="27" t="s">
        <v>99</v>
      </c>
      <c r="E16" s="46" t="s">
        <v>100</v>
      </c>
      <c r="F16" s="45">
        <f>'[1]2021年度园区有效投入-技术改造'!$I12</f>
        <v>327.1</v>
      </c>
      <c r="G16" s="26" t="s">
        <v>62</v>
      </c>
      <c r="H16" s="27">
        <v>0.8</v>
      </c>
      <c r="I16" s="101"/>
      <c r="J16" s="101"/>
      <c r="K16" s="58">
        <v>19527.33</v>
      </c>
      <c r="L16" s="110">
        <f t="shared" si="8"/>
        <v>0.0167508819690147</v>
      </c>
      <c r="M16" s="101"/>
      <c r="N16" s="56"/>
      <c r="O16" s="26" t="s">
        <v>69</v>
      </c>
      <c r="P16" s="63" t="s">
        <v>70</v>
      </c>
      <c r="Q16" s="63" t="s">
        <v>70</v>
      </c>
      <c r="R16" s="56"/>
      <c r="S16" s="101"/>
      <c r="T16" s="56" t="str">
        <f t="shared" si="5"/>
        <v>否</v>
      </c>
      <c r="U16" s="69">
        <v>7259</v>
      </c>
      <c r="V16" s="70">
        <v>1</v>
      </c>
      <c r="W16" s="69"/>
      <c r="X16" s="70"/>
      <c r="Y16" s="77"/>
      <c r="Z16" s="77"/>
      <c r="AA16" s="77"/>
      <c r="AB16" s="77"/>
      <c r="AC16" s="77"/>
      <c r="AD16" s="77"/>
      <c r="AE16" s="77"/>
      <c r="AF16" s="77"/>
      <c r="AG16" s="77"/>
      <c r="AH16" s="77"/>
      <c r="AI16" s="56"/>
      <c r="AJ16" s="69"/>
      <c r="AK16" s="69"/>
      <c r="AL16" s="111" t="s">
        <v>75</v>
      </c>
      <c r="AM16" s="111" t="s">
        <v>75</v>
      </c>
      <c r="AN16" s="69"/>
      <c r="AO16" s="111"/>
      <c r="AP16" s="111"/>
      <c r="AQ16" s="69">
        <f t="shared" si="6"/>
        <v>0</v>
      </c>
      <c r="AR16" s="97"/>
    </row>
    <row r="17" s="2" customFormat="1" ht="46" spans="1:44">
      <c r="A17" s="27">
        <v>12</v>
      </c>
      <c r="B17" s="109"/>
      <c r="C17" s="26" t="s">
        <v>101</v>
      </c>
      <c r="D17" s="27" t="s">
        <v>102</v>
      </c>
      <c r="E17" s="46" t="s">
        <v>103</v>
      </c>
      <c r="F17" s="45">
        <f>'[1]2021年度园区有效投入-技术改造'!$I13</f>
        <v>29047.06</v>
      </c>
      <c r="G17" s="26" t="s">
        <v>62</v>
      </c>
      <c r="H17" s="27">
        <v>0.8</v>
      </c>
      <c r="I17" s="101"/>
      <c r="J17" s="101"/>
      <c r="K17" s="58">
        <v>187158.76</v>
      </c>
      <c r="L17" s="110">
        <f t="shared" si="8"/>
        <v>0.155200109254838</v>
      </c>
      <c r="M17" s="101"/>
      <c r="N17" s="56"/>
      <c r="O17" s="26" t="s">
        <v>63</v>
      </c>
      <c r="P17" s="63">
        <v>20</v>
      </c>
      <c r="Q17" s="63" t="s">
        <v>97</v>
      </c>
      <c r="R17" s="56">
        <v>6</v>
      </c>
      <c r="S17" s="101"/>
      <c r="T17" s="56" t="str">
        <f t="shared" si="5"/>
        <v>是</v>
      </c>
      <c r="U17" s="69">
        <v>26693</v>
      </c>
      <c r="V17" s="70">
        <v>1</v>
      </c>
      <c r="W17" s="69"/>
      <c r="X17" s="70"/>
      <c r="Y17" s="77"/>
      <c r="Z17" s="77"/>
      <c r="AA17" s="77"/>
      <c r="AB17" s="77"/>
      <c r="AC17" s="77"/>
      <c r="AD17" s="77"/>
      <c r="AE17" s="77"/>
      <c r="AF17" s="77"/>
      <c r="AG17" s="77"/>
      <c r="AH17" s="77"/>
      <c r="AI17" s="56"/>
      <c r="AJ17" s="69"/>
      <c r="AK17" s="69"/>
      <c r="AL17" s="111" t="s">
        <v>75</v>
      </c>
      <c r="AM17" s="111" t="s">
        <v>75</v>
      </c>
      <c r="AN17" s="69"/>
      <c r="AO17" s="111"/>
      <c r="AP17" s="111"/>
      <c r="AQ17" s="69">
        <f t="shared" si="6"/>
        <v>0</v>
      </c>
      <c r="AR17" s="97"/>
    </row>
    <row r="18" s="2" customFormat="1" ht="46" spans="1:44">
      <c r="A18" s="27">
        <v>13</v>
      </c>
      <c r="B18" s="109"/>
      <c r="C18" s="26" t="s">
        <v>104</v>
      </c>
      <c r="D18" s="27" t="s">
        <v>105</v>
      </c>
      <c r="E18" s="46" t="s">
        <v>106</v>
      </c>
      <c r="F18" s="45">
        <f>'[1]2021年度园区有效投入-技术改造'!$I14</f>
        <v>889.03</v>
      </c>
      <c r="G18" s="26" t="s">
        <v>86</v>
      </c>
      <c r="H18" s="27">
        <v>0.7</v>
      </c>
      <c r="I18" s="101"/>
      <c r="J18" s="101"/>
      <c r="K18" s="58">
        <v>889.03</v>
      </c>
      <c r="L18" s="110">
        <f t="shared" si="8"/>
        <v>1</v>
      </c>
      <c r="M18" s="101"/>
      <c r="N18" s="56"/>
      <c r="O18" s="26" t="s">
        <v>69</v>
      </c>
      <c r="P18" s="63" t="s">
        <v>70</v>
      </c>
      <c r="Q18" s="63" t="s">
        <v>70</v>
      </c>
      <c r="R18" s="56"/>
      <c r="S18" s="101"/>
      <c r="T18" s="56" t="str">
        <f t="shared" si="5"/>
        <v>是</v>
      </c>
      <c r="U18" s="69" t="s">
        <v>79</v>
      </c>
      <c r="V18" s="70">
        <v>0.8</v>
      </c>
      <c r="W18" s="69"/>
      <c r="X18" s="70"/>
      <c r="Y18" s="77"/>
      <c r="Z18" s="77"/>
      <c r="AA18" s="77"/>
      <c r="AB18" s="77"/>
      <c r="AC18" s="77"/>
      <c r="AD18" s="77"/>
      <c r="AE18" s="77"/>
      <c r="AF18" s="77"/>
      <c r="AG18" s="77"/>
      <c r="AH18" s="77"/>
      <c r="AI18" s="56"/>
      <c r="AJ18" s="69"/>
      <c r="AK18" s="69"/>
      <c r="AL18" s="111" t="s">
        <v>75</v>
      </c>
      <c r="AM18" s="111" t="s">
        <v>75</v>
      </c>
      <c r="AN18" s="69"/>
      <c r="AO18" s="111"/>
      <c r="AP18" s="111"/>
      <c r="AQ18" s="69">
        <f t="shared" si="6"/>
        <v>0</v>
      </c>
      <c r="AR18" s="97"/>
    </row>
    <row r="19" s="2" customFormat="1" ht="31" spans="1:44">
      <c r="A19" s="27">
        <v>14</v>
      </c>
      <c r="B19" s="109"/>
      <c r="C19" s="26" t="s">
        <v>107</v>
      </c>
      <c r="D19" s="27" t="s">
        <v>108</v>
      </c>
      <c r="E19" s="46" t="s">
        <v>109</v>
      </c>
      <c r="F19" s="45">
        <f>'[1]2021年度园区有效投入-技术改造'!$I15</f>
        <v>287.89</v>
      </c>
      <c r="G19" s="26" t="s">
        <v>62</v>
      </c>
      <c r="H19" s="27">
        <v>0.8</v>
      </c>
      <c r="I19" s="101"/>
      <c r="J19" s="101"/>
      <c r="K19" s="58">
        <v>13511.24</v>
      </c>
      <c r="L19" s="110">
        <f t="shared" si="8"/>
        <v>0.0213074447645072</v>
      </c>
      <c r="M19" s="101"/>
      <c r="N19" s="56"/>
      <c r="O19" s="26" t="s">
        <v>69</v>
      </c>
      <c r="P19" s="63" t="s">
        <v>70</v>
      </c>
      <c r="Q19" s="63" t="s">
        <v>70</v>
      </c>
      <c r="R19" s="56"/>
      <c r="S19" s="101"/>
      <c r="T19" s="56" t="str">
        <f t="shared" si="5"/>
        <v>否</v>
      </c>
      <c r="U19" s="69" t="s">
        <v>79</v>
      </c>
      <c r="V19" s="70">
        <v>1</v>
      </c>
      <c r="W19" s="69"/>
      <c r="X19" s="70"/>
      <c r="Y19" s="77"/>
      <c r="Z19" s="77"/>
      <c r="AA19" s="77"/>
      <c r="AB19" s="77"/>
      <c r="AC19" s="77"/>
      <c r="AD19" s="77"/>
      <c r="AE19" s="77"/>
      <c r="AF19" s="77"/>
      <c r="AG19" s="77"/>
      <c r="AH19" s="77"/>
      <c r="AI19" s="56"/>
      <c r="AJ19" s="69"/>
      <c r="AK19" s="69"/>
      <c r="AL19" s="111" t="s">
        <v>75</v>
      </c>
      <c r="AM19" s="111">
        <v>6</v>
      </c>
      <c r="AN19" s="69"/>
      <c r="AO19" s="111"/>
      <c r="AP19" s="111"/>
      <c r="AQ19" s="69">
        <f t="shared" si="6"/>
        <v>6</v>
      </c>
      <c r="AR19" s="97"/>
    </row>
    <row r="20" s="2" customFormat="1" ht="46" spans="1:44">
      <c r="A20" s="27">
        <v>15</v>
      </c>
      <c r="B20" s="109"/>
      <c r="C20" s="30" t="s">
        <v>526</v>
      </c>
      <c r="D20" s="27" t="s">
        <v>527</v>
      </c>
      <c r="E20" s="46" t="s">
        <v>528</v>
      </c>
      <c r="F20" s="45">
        <f>'[1]2021年度园区有效投入-技术改造'!$I16</f>
        <v>178.5</v>
      </c>
      <c r="G20" s="26" t="s">
        <v>62</v>
      </c>
      <c r="H20" s="27">
        <v>0.8</v>
      </c>
      <c r="I20" s="101"/>
      <c r="J20" s="101"/>
      <c r="K20" s="58">
        <v>1162.01</v>
      </c>
      <c r="L20" s="110">
        <f t="shared" si="8"/>
        <v>0.153613135859416</v>
      </c>
      <c r="M20" s="101"/>
      <c r="N20" s="56"/>
      <c r="O20" s="26" t="s">
        <v>69</v>
      </c>
      <c r="P20" s="63" t="s">
        <v>70</v>
      </c>
      <c r="Q20" s="63" t="s">
        <v>70</v>
      </c>
      <c r="R20" s="56"/>
      <c r="S20" s="101"/>
      <c r="T20" s="56" t="str">
        <f t="shared" si="5"/>
        <v>否</v>
      </c>
      <c r="U20" s="69" t="s">
        <v>79</v>
      </c>
      <c r="V20" s="70">
        <v>1</v>
      </c>
      <c r="W20" s="69"/>
      <c r="X20" s="70"/>
      <c r="Y20" s="77"/>
      <c r="Z20" s="77"/>
      <c r="AA20" s="77"/>
      <c r="AB20" s="77"/>
      <c r="AC20" s="77"/>
      <c r="AD20" s="77"/>
      <c r="AE20" s="77"/>
      <c r="AF20" s="77"/>
      <c r="AG20" s="77"/>
      <c r="AH20" s="77"/>
      <c r="AI20" s="56"/>
      <c r="AJ20" s="69"/>
      <c r="AK20" s="69"/>
      <c r="AL20" s="111" t="s">
        <v>75</v>
      </c>
      <c r="AM20" s="111" t="s">
        <v>75</v>
      </c>
      <c r="AN20" s="69"/>
      <c r="AO20" s="111"/>
      <c r="AP20" s="111"/>
      <c r="AQ20" s="69">
        <f t="shared" si="6"/>
        <v>0</v>
      </c>
      <c r="AR20" s="97"/>
    </row>
    <row r="21" s="2" customFormat="1" ht="46" spans="1:44">
      <c r="A21" s="27">
        <v>16</v>
      </c>
      <c r="B21" s="109"/>
      <c r="C21" s="26" t="s">
        <v>110</v>
      </c>
      <c r="D21" s="27" t="s">
        <v>111</v>
      </c>
      <c r="E21" s="46" t="s">
        <v>112</v>
      </c>
      <c r="F21" s="45">
        <f>'[1]2021年度园区有效投入-技术改造'!$I17</f>
        <v>1053.16</v>
      </c>
      <c r="G21" s="26" t="s">
        <v>62</v>
      </c>
      <c r="H21" s="27">
        <v>0.8</v>
      </c>
      <c r="I21" s="101"/>
      <c r="J21" s="101"/>
      <c r="K21" s="58">
        <v>9362.39</v>
      </c>
      <c r="L21" s="110">
        <f t="shared" si="8"/>
        <v>0.11248837102492</v>
      </c>
      <c r="M21" s="101"/>
      <c r="N21" s="56"/>
      <c r="O21" s="26" t="s">
        <v>63</v>
      </c>
      <c r="P21" s="63">
        <v>3</v>
      </c>
      <c r="Q21" s="63" t="s">
        <v>97</v>
      </c>
      <c r="R21" s="56"/>
      <c r="S21" s="101"/>
      <c r="T21" s="56" t="str">
        <f t="shared" si="5"/>
        <v>是</v>
      </c>
      <c r="U21" s="69">
        <v>4694</v>
      </c>
      <c r="V21" s="70">
        <v>1</v>
      </c>
      <c r="W21" s="69"/>
      <c r="X21" s="70"/>
      <c r="Y21" s="77"/>
      <c r="Z21" s="77"/>
      <c r="AA21" s="77"/>
      <c r="AB21" s="77"/>
      <c r="AC21" s="77"/>
      <c r="AD21" s="77"/>
      <c r="AE21" s="77"/>
      <c r="AF21" s="77"/>
      <c r="AG21" s="77"/>
      <c r="AH21" s="77"/>
      <c r="AI21" s="56"/>
      <c r="AJ21" s="69"/>
      <c r="AK21" s="69"/>
      <c r="AL21" s="111" t="s">
        <v>75</v>
      </c>
      <c r="AM21" s="111" t="s">
        <v>75</v>
      </c>
      <c r="AN21" s="69"/>
      <c r="AO21" s="111"/>
      <c r="AP21" s="111"/>
      <c r="AQ21" s="69">
        <f t="shared" si="6"/>
        <v>0</v>
      </c>
      <c r="AR21" s="97"/>
    </row>
    <row r="22" s="2" customFormat="1" ht="46" spans="1:44">
      <c r="A22" s="27">
        <v>17</v>
      </c>
      <c r="B22" s="109"/>
      <c r="C22" s="26" t="s">
        <v>113</v>
      </c>
      <c r="D22" s="27" t="s">
        <v>114</v>
      </c>
      <c r="E22" s="46" t="s">
        <v>115</v>
      </c>
      <c r="F22" s="45">
        <f>'[1]2021年度园区有效投入-技术改造'!$I18</f>
        <v>330.31</v>
      </c>
      <c r="G22" s="26" t="s">
        <v>62</v>
      </c>
      <c r="H22" s="27">
        <v>0.8</v>
      </c>
      <c r="I22" s="101"/>
      <c r="J22" s="101"/>
      <c r="K22" s="58">
        <v>3908.91</v>
      </c>
      <c r="L22" s="110">
        <f t="shared" si="8"/>
        <v>0.0845018176422583</v>
      </c>
      <c r="M22" s="101"/>
      <c r="N22" s="56"/>
      <c r="O22" s="26" t="s">
        <v>63</v>
      </c>
      <c r="P22" s="63">
        <v>6.5</v>
      </c>
      <c r="Q22" s="63" t="s">
        <v>64</v>
      </c>
      <c r="R22" s="56">
        <v>4</v>
      </c>
      <c r="S22" s="101"/>
      <c r="T22" s="56" t="str">
        <f t="shared" si="5"/>
        <v>否</v>
      </c>
      <c r="U22" s="69">
        <v>7027</v>
      </c>
      <c r="V22" s="70">
        <v>1</v>
      </c>
      <c r="W22" s="69"/>
      <c r="X22" s="70"/>
      <c r="Y22" s="77"/>
      <c r="Z22" s="77"/>
      <c r="AA22" s="77"/>
      <c r="AB22" s="77"/>
      <c r="AC22" s="77"/>
      <c r="AD22" s="77"/>
      <c r="AE22" s="77"/>
      <c r="AF22" s="77"/>
      <c r="AG22" s="77"/>
      <c r="AH22" s="77"/>
      <c r="AI22" s="56"/>
      <c r="AJ22" s="69"/>
      <c r="AK22" s="69"/>
      <c r="AL22" s="111" t="s">
        <v>75</v>
      </c>
      <c r="AM22" s="111" t="s">
        <v>75</v>
      </c>
      <c r="AN22" s="69"/>
      <c r="AO22" s="111"/>
      <c r="AP22" s="111"/>
      <c r="AQ22" s="69">
        <f t="shared" si="6"/>
        <v>0</v>
      </c>
      <c r="AR22" s="97"/>
    </row>
    <row r="23" s="2" customFormat="1" ht="46" spans="1:44">
      <c r="A23" s="27">
        <v>18</v>
      </c>
      <c r="B23" s="109"/>
      <c r="C23" s="26" t="s">
        <v>116</v>
      </c>
      <c r="D23" s="27" t="s">
        <v>117</v>
      </c>
      <c r="E23" s="46" t="s">
        <v>118</v>
      </c>
      <c r="F23" s="45">
        <f>'[1]2021年度园区有效投入-技术改造'!$I19</f>
        <v>1258.22</v>
      </c>
      <c r="G23" s="26" t="s">
        <v>86</v>
      </c>
      <c r="H23" s="27">
        <v>0.7</v>
      </c>
      <c r="I23" s="101"/>
      <c r="J23" s="101"/>
      <c r="K23" s="58">
        <v>5535.25</v>
      </c>
      <c r="L23" s="110">
        <f t="shared" si="8"/>
        <v>0.227310419583578</v>
      </c>
      <c r="M23" s="101"/>
      <c r="N23" s="56"/>
      <c r="O23" s="26" t="s">
        <v>69</v>
      </c>
      <c r="P23" s="63" t="s">
        <v>70</v>
      </c>
      <c r="Q23" s="63" t="s">
        <v>70</v>
      </c>
      <c r="R23" s="56"/>
      <c r="S23" s="101"/>
      <c r="T23" s="56" t="str">
        <f t="shared" si="5"/>
        <v>是</v>
      </c>
      <c r="U23" s="69" t="s">
        <v>79</v>
      </c>
      <c r="V23" s="70">
        <v>0.8</v>
      </c>
      <c r="W23" s="69"/>
      <c r="X23" s="70"/>
      <c r="Y23" s="77"/>
      <c r="Z23" s="77"/>
      <c r="AA23" s="77"/>
      <c r="AB23" s="77"/>
      <c r="AC23" s="77"/>
      <c r="AD23" s="77"/>
      <c r="AE23" s="77"/>
      <c r="AF23" s="77"/>
      <c r="AG23" s="77"/>
      <c r="AH23" s="77"/>
      <c r="AI23" s="56"/>
      <c r="AJ23" s="69"/>
      <c r="AK23" s="69"/>
      <c r="AL23" s="111" t="s">
        <v>75</v>
      </c>
      <c r="AM23" s="111" t="s">
        <v>75</v>
      </c>
      <c r="AN23" s="69"/>
      <c r="AO23" s="111"/>
      <c r="AP23" s="111"/>
      <c r="AQ23" s="69">
        <f t="shared" si="6"/>
        <v>0</v>
      </c>
      <c r="AR23" s="97"/>
    </row>
    <row r="24" s="2" customFormat="1" ht="46" spans="1:44">
      <c r="A24" s="27">
        <v>19</v>
      </c>
      <c r="B24" s="109"/>
      <c r="C24" s="26" t="s">
        <v>119</v>
      </c>
      <c r="D24" s="27" t="s">
        <v>120</v>
      </c>
      <c r="E24" s="46" t="s">
        <v>121</v>
      </c>
      <c r="F24" s="45">
        <f>'[1]2021年度园区有效投入-技术改造'!$I20</f>
        <v>2374.1</v>
      </c>
      <c r="G24" s="26" t="s">
        <v>62</v>
      </c>
      <c r="H24" s="27">
        <v>0.8</v>
      </c>
      <c r="I24" s="101"/>
      <c r="J24" s="101"/>
      <c r="K24" s="58">
        <v>352.68</v>
      </c>
      <c r="L24" s="110">
        <f t="shared" si="8"/>
        <v>6.73159804922309</v>
      </c>
      <c r="M24" s="101"/>
      <c r="N24" s="56"/>
      <c r="O24" s="26" t="s">
        <v>69</v>
      </c>
      <c r="P24" s="63" t="s">
        <v>70</v>
      </c>
      <c r="Q24" s="63" t="s">
        <v>70</v>
      </c>
      <c r="R24" s="56"/>
      <c r="S24" s="101"/>
      <c r="T24" s="56" t="str">
        <f t="shared" si="5"/>
        <v>是</v>
      </c>
      <c r="U24" s="69" t="s">
        <v>79</v>
      </c>
      <c r="V24" s="70">
        <v>0.8</v>
      </c>
      <c r="W24" s="69"/>
      <c r="X24" s="70"/>
      <c r="Y24" s="77"/>
      <c r="Z24" s="77"/>
      <c r="AA24" s="77"/>
      <c r="AB24" s="77"/>
      <c r="AC24" s="77"/>
      <c r="AD24" s="77"/>
      <c r="AE24" s="77"/>
      <c r="AF24" s="77"/>
      <c r="AG24" s="77"/>
      <c r="AH24" s="77"/>
      <c r="AI24" s="56"/>
      <c r="AJ24" s="69"/>
      <c r="AK24" s="69"/>
      <c r="AL24" s="111" t="s">
        <v>75</v>
      </c>
      <c r="AM24" s="111" t="s">
        <v>75</v>
      </c>
      <c r="AN24" s="69"/>
      <c r="AO24" s="111"/>
      <c r="AP24" s="111"/>
      <c r="AQ24" s="69">
        <f t="shared" si="6"/>
        <v>0</v>
      </c>
      <c r="AR24" s="97"/>
    </row>
    <row r="25" s="2" customFormat="1" ht="31" spans="1:44">
      <c r="A25" s="27">
        <v>20</v>
      </c>
      <c r="B25" s="109"/>
      <c r="C25" s="26" t="s">
        <v>122</v>
      </c>
      <c r="D25" s="27" t="s">
        <v>123</v>
      </c>
      <c r="E25" s="46" t="s">
        <v>124</v>
      </c>
      <c r="F25" s="45">
        <f>'[1]2021年度园区有效投入-技术改造'!$I21</f>
        <v>1245.83</v>
      </c>
      <c r="G25" s="26" t="s">
        <v>86</v>
      </c>
      <c r="H25" s="27">
        <v>0.7</v>
      </c>
      <c r="I25" s="101"/>
      <c r="J25" s="101"/>
      <c r="K25" s="58">
        <v>105101.49</v>
      </c>
      <c r="L25" s="110">
        <f t="shared" si="8"/>
        <v>0.0118535902773595</v>
      </c>
      <c r="M25" s="101"/>
      <c r="N25" s="56"/>
      <c r="O25" s="26" t="s">
        <v>69</v>
      </c>
      <c r="P25" s="63" t="s">
        <v>70</v>
      </c>
      <c r="Q25" s="63" t="s">
        <v>70</v>
      </c>
      <c r="R25" s="56"/>
      <c r="S25" s="101"/>
      <c r="T25" s="56" t="str">
        <f t="shared" si="5"/>
        <v>是</v>
      </c>
      <c r="U25" s="69" t="s">
        <v>79</v>
      </c>
      <c r="V25" s="70">
        <v>0.8</v>
      </c>
      <c r="W25" s="69"/>
      <c r="X25" s="70"/>
      <c r="Y25" s="77"/>
      <c r="Z25" s="77"/>
      <c r="AA25" s="77"/>
      <c r="AB25" s="77"/>
      <c r="AC25" s="77"/>
      <c r="AD25" s="77"/>
      <c r="AE25" s="77"/>
      <c r="AF25" s="77"/>
      <c r="AG25" s="77"/>
      <c r="AH25" s="77"/>
      <c r="AI25" s="56"/>
      <c r="AJ25" s="69"/>
      <c r="AK25" s="69"/>
      <c r="AL25" s="111" t="s">
        <v>75</v>
      </c>
      <c r="AM25" s="111">
        <v>7</v>
      </c>
      <c r="AN25" s="69"/>
      <c r="AO25" s="111"/>
      <c r="AP25" s="111"/>
      <c r="AQ25" s="69">
        <f t="shared" si="6"/>
        <v>7</v>
      </c>
      <c r="AR25" s="97"/>
    </row>
    <row r="26" s="2" customFormat="1" ht="46" spans="1:44">
      <c r="A26" s="27">
        <v>21</v>
      </c>
      <c r="B26" s="109"/>
      <c r="C26" s="26" t="s">
        <v>125</v>
      </c>
      <c r="D26" s="27" t="s">
        <v>126</v>
      </c>
      <c r="E26" s="46" t="s">
        <v>127</v>
      </c>
      <c r="F26" s="45">
        <f>'[1]2021年度园区有效投入-技术改造'!$I22</f>
        <v>388.09</v>
      </c>
      <c r="G26" s="26" t="s">
        <v>62</v>
      </c>
      <c r="H26" s="27">
        <v>0.8</v>
      </c>
      <c r="I26" s="101"/>
      <c r="J26" s="101"/>
      <c r="K26" s="58">
        <v>3899.75</v>
      </c>
      <c r="L26" s="110">
        <f t="shared" si="8"/>
        <v>0.0995166356817745</v>
      </c>
      <c r="M26" s="101"/>
      <c r="N26" s="56"/>
      <c r="O26" s="26" t="s">
        <v>69</v>
      </c>
      <c r="P26" s="63" t="s">
        <v>70</v>
      </c>
      <c r="Q26" s="63" t="s">
        <v>70</v>
      </c>
      <c r="R26" s="56"/>
      <c r="S26" s="101"/>
      <c r="T26" s="56" t="str">
        <f t="shared" si="5"/>
        <v>否</v>
      </c>
      <c r="U26" s="69" t="s">
        <v>79</v>
      </c>
      <c r="V26" s="70">
        <v>1</v>
      </c>
      <c r="W26" s="69"/>
      <c r="X26" s="70"/>
      <c r="Y26" s="77"/>
      <c r="Z26" s="77"/>
      <c r="AA26" s="77"/>
      <c r="AB26" s="77"/>
      <c r="AC26" s="77"/>
      <c r="AD26" s="77"/>
      <c r="AE26" s="77"/>
      <c r="AF26" s="77"/>
      <c r="AG26" s="77"/>
      <c r="AH26" s="77"/>
      <c r="AI26" s="56"/>
      <c r="AJ26" s="69"/>
      <c r="AK26" s="69"/>
      <c r="AL26" s="111" t="s">
        <v>75</v>
      </c>
      <c r="AM26" s="111" t="s">
        <v>75</v>
      </c>
      <c r="AN26" s="69"/>
      <c r="AO26" s="111"/>
      <c r="AP26" s="111"/>
      <c r="AQ26" s="69">
        <f t="shared" si="6"/>
        <v>0</v>
      </c>
      <c r="AR26" s="97"/>
    </row>
    <row r="27" s="2" customFormat="1" ht="61" spans="1:44">
      <c r="A27" s="27">
        <v>22</v>
      </c>
      <c r="B27" s="109"/>
      <c r="C27" s="26" t="s">
        <v>128</v>
      </c>
      <c r="D27" s="27" t="s">
        <v>129</v>
      </c>
      <c r="E27" s="46" t="s">
        <v>130</v>
      </c>
      <c r="F27" s="45">
        <f>'[1]2021年度园区有效投入-技术改造'!$I23</f>
        <v>918.41</v>
      </c>
      <c r="G27" s="26" t="s">
        <v>86</v>
      </c>
      <c r="H27" s="27">
        <v>0.7</v>
      </c>
      <c r="I27" s="101"/>
      <c r="J27" s="101"/>
      <c r="K27" s="58">
        <v>5127.22</v>
      </c>
      <c r="L27" s="110">
        <f t="shared" si="8"/>
        <v>0.179124359789516</v>
      </c>
      <c r="M27" s="101"/>
      <c r="N27" s="56"/>
      <c r="O27" s="26" t="s">
        <v>69</v>
      </c>
      <c r="P27" s="63" t="s">
        <v>70</v>
      </c>
      <c r="Q27" s="63" t="s">
        <v>70</v>
      </c>
      <c r="R27" s="56"/>
      <c r="S27" s="101"/>
      <c r="T27" s="56" t="str">
        <f t="shared" si="5"/>
        <v>是</v>
      </c>
      <c r="U27" s="69" t="s">
        <v>79</v>
      </c>
      <c r="V27" s="70">
        <v>0.8</v>
      </c>
      <c r="W27" s="69"/>
      <c r="X27" s="70"/>
      <c r="Y27" s="77"/>
      <c r="Z27" s="77"/>
      <c r="AA27" s="77"/>
      <c r="AB27" s="77"/>
      <c r="AC27" s="77"/>
      <c r="AD27" s="77"/>
      <c r="AE27" s="77"/>
      <c r="AF27" s="77"/>
      <c r="AG27" s="77"/>
      <c r="AH27" s="77"/>
      <c r="AI27" s="56"/>
      <c r="AJ27" s="69"/>
      <c r="AK27" s="69"/>
      <c r="AL27" s="111" t="s">
        <v>75</v>
      </c>
      <c r="AM27" s="111" t="s">
        <v>75</v>
      </c>
      <c r="AN27" s="69"/>
      <c r="AO27" s="111"/>
      <c r="AP27" s="111"/>
      <c r="AQ27" s="69">
        <f t="shared" si="6"/>
        <v>0</v>
      </c>
      <c r="AR27" s="97"/>
    </row>
    <row r="28" s="2" customFormat="1" ht="61" spans="1:44">
      <c r="A28" s="27">
        <v>23</v>
      </c>
      <c r="B28" s="109"/>
      <c r="C28" s="26" t="s">
        <v>131</v>
      </c>
      <c r="D28" s="27" t="s">
        <v>132</v>
      </c>
      <c r="E28" s="46" t="s">
        <v>133</v>
      </c>
      <c r="F28" s="45">
        <f>'[1]2021年度园区有效投入-技术改造'!$I24</f>
        <v>3119.98</v>
      </c>
      <c r="G28" s="26" t="s">
        <v>62</v>
      </c>
      <c r="H28" s="27">
        <v>0.8</v>
      </c>
      <c r="I28" s="101"/>
      <c r="J28" s="101"/>
      <c r="K28" s="58">
        <v>21392.77</v>
      </c>
      <c r="L28" s="110">
        <f t="shared" si="8"/>
        <v>0.145842730978737</v>
      </c>
      <c r="M28" s="101"/>
      <c r="N28" s="56"/>
      <c r="O28" s="26" t="s">
        <v>69</v>
      </c>
      <c r="P28" s="63" t="s">
        <v>70</v>
      </c>
      <c r="Q28" s="63" t="s">
        <v>70</v>
      </c>
      <c r="R28" s="56"/>
      <c r="S28" s="101"/>
      <c r="T28" s="56" t="str">
        <f t="shared" si="5"/>
        <v>是</v>
      </c>
      <c r="U28" s="69">
        <v>8010</v>
      </c>
      <c r="V28" s="70">
        <v>1</v>
      </c>
      <c r="W28" s="69"/>
      <c r="X28" s="70"/>
      <c r="Y28" s="77"/>
      <c r="Z28" s="77"/>
      <c r="AA28" s="77"/>
      <c r="AB28" s="77"/>
      <c r="AC28" s="77"/>
      <c r="AD28" s="77"/>
      <c r="AE28" s="77"/>
      <c r="AF28" s="77"/>
      <c r="AG28" s="77"/>
      <c r="AH28" s="77"/>
      <c r="AI28" s="56"/>
      <c r="AJ28" s="69"/>
      <c r="AK28" s="69"/>
      <c r="AL28" s="111" t="s">
        <v>75</v>
      </c>
      <c r="AM28" s="111" t="s">
        <v>75</v>
      </c>
      <c r="AN28" s="69"/>
      <c r="AO28" s="111"/>
      <c r="AP28" s="111"/>
      <c r="AQ28" s="69">
        <f t="shared" si="6"/>
        <v>0</v>
      </c>
      <c r="AR28" s="97"/>
    </row>
    <row r="29" s="2" customFormat="1" ht="31" spans="1:44">
      <c r="A29" s="27">
        <v>24</v>
      </c>
      <c r="B29" s="109"/>
      <c r="C29" s="26" t="s">
        <v>134</v>
      </c>
      <c r="D29" s="27" t="s">
        <v>135</v>
      </c>
      <c r="E29" s="46" t="s">
        <v>136</v>
      </c>
      <c r="F29" s="45">
        <f>'[1]2021年度园区有效投入-技术改造'!$I25</f>
        <v>845.74</v>
      </c>
      <c r="G29" s="26" t="s">
        <v>86</v>
      </c>
      <c r="H29" s="27">
        <v>0.7</v>
      </c>
      <c r="I29" s="101"/>
      <c r="J29" s="101"/>
      <c r="K29" s="58">
        <v>50549.37</v>
      </c>
      <c r="L29" s="110">
        <f t="shared" si="8"/>
        <v>0.0167309701386981</v>
      </c>
      <c r="M29" s="101"/>
      <c r="N29" s="56"/>
      <c r="O29" s="26" t="s">
        <v>69</v>
      </c>
      <c r="P29" s="63" t="s">
        <v>70</v>
      </c>
      <c r="Q29" s="63" t="s">
        <v>70</v>
      </c>
      <c r="R29" s="56"/>
      <c r="S29" s="101"/>
      <c r="T29" s="56" t="str">
        <f t="shared" si="5"/>
        <v>是</v>
      </c>
      <c r="U29" s="69" t="s">
        <v>79</v>
      </c>
      <c r="V29" s="70">
        <v>0.8</v>
      </c>
      <c r="W29" s="69"/>
      <c r="X29" s="70"/>
      <c r="Y29" s="77"/>
      <c r="Z29" s="77"/>
      <c r="AA29" s="77"/>
      <c r="AB29" s="77"/>
      <c r="AC29" s="77"/>
      <c r="AD29" s="77"/>
      <c r="AE29" s="77"/>
      <c r="AF29" s="77"/>
      <c r="AG29" s="77"/>
      <c r="AH29" s="77"/>
      <c r="AI29" s="56"/>
      <c r="AJ29" s="69"/>
      <c r="AK29" s="69"/>
      <c r="AL29" s="111" t="s">
        <v>75</v>
      </c>
      <c r="AM29" s="111" t="s">
        <v>75</v>
      </c>
      <c r="AN29" s="69"/>
      <c r="AO29" s="111"/>
      <c r="AP29" s="111"/>
      <c r="AQ29" s="69">
        <f t="shared" si="6"/>
        <v>0</v>
      </c>
      <c r="AR29" s="97"/>
    </row>
    <row r="30" s="2" customFormat="1" ht="46" spans="1:44">
      <c r="A30" s="27">
        <v>25</v>
      </c>
      <c r="B30" s="109"/>
      <c r="C30" s="26" t="s">
        <v>137</v>
      </c>
      <c r="D30" s="27" t="s">
        <v>138</v>
      </c>
      <c r="E30" s="46" t="s">
        <v>139</v>
      </c>
      <c r="F30" s="45">
        <f>'[1]2021年度园区有效投入-技术改造'!$I26</f>
        <v>528.6</v>
      </c>
      <c r="G30" s="26" t="s">
        <v>86</v>
      </c>
      <c r="H30" s="27">
        <v>0.7</v>
      </c>
      <c r="I30" s="101"/>
      <c r="J30" s="101"/>
      <c r="K30" s="58">
        <v>5600</v>
      </c>
      <c r="L30" s="110">
        <f t="shared" si="8"/>
        <v>0.0943928571428572</v>
      </c>
      <c r="M30" s="101"/>
      <c r="N30" s="56"/>
      <c r="O30" s="26" t="s">
        <v>69</v>
      </c>
      <c r="P30" s="63" t="s">
        <v>70</v>
      </c>
      <c r="Q30" s="63" t="s">
        <v>70</v>
      </c>
      <c r="R30" s="56"/>
      <c r="S30" s="101"/>
      <c r="T30" s="56" t="str">
        <f t="shared" si="5"/>
        <v>是</v>
      </c>
      <c r="U30" s="69" t="s">
        <v>79</v>
      </c>
      <c r="V30" s="70">
        <v>0.8</v>
      </c>
      <c r="W30" s="69"/>
      <c r="X30" s="70"/>
      <c r="Y30" s="77"/>
      <c r="Z30" s="77"/>
      <c r="AA30" s="77"/>
      <c r="AB30" s="77"/>
      <c r="AC30" s="77"/>
      <c r="AD30" s="77"/>
      <c r="AE30" s="77"/>
      <c r="AF30" s="77"/>
      <c r="AG30" s="77"/>
      <c r="AH30" s="77"/>
      <c r="AI30" s="56"/>
      <c r="AJ30" s="69"/>
      <c r="AK30" s="69"/>
      <c r="AL30" s="111" t="s">
        <v>75</v>
      </c>
      <c r="AM30" s="111" t="s">
        <v>75</v>
      </c>
      <c r="AN30" s="69"/>
      <c r="AO30" s="111"/>
      <c r="AP30" s="111"/>
      <c r="AQ30" s="69">
        <f t="shared" si="6"/>
        <v>0</v>
      </c>
      <c r="AR30" s="97"/>
    </row>
    <row r="31" s="2" customFormat="1" ht="46" spans="1:44">
      <c r="A31" s="27">
        <v>26</v>
      </c>
      <c r="B31" s="109"/>
      <c r="C31" s="26" t="s">
        <v>140</v>
      </c>
      <c r="D31" s="27" t="s">
        <v>141</v>
      </c>
      <c r="E31" s="46" t="s">
        <v>142</v>
      </c>
      <c r="F31" s="45">
        <f>'[1]2021年度园区有效投入-技术改造'!$I27</f>
        <v>5639.92</v>
      </c>
      <c r="G31" s="26" t="s">
        <v>62</v>
      </c>
      <c r="H31" s="27">
        <v>0.8</v>
      </c>
      <c r="I31" s="101"/>
      <c r="J31" s="101"/>
      <c r="K31" s="58">
        <v>29710.29</v>
      </c>
      <c r="L31" s="110">
        <f t="shared" si="8"/>
        <v>0.189830526729965</v>
      </c>
      <c r="M31" s="101"/>
      <c r="N31" s="56"/>
      <c r="O31" s="26" t="s">
        <v>69</v>
      </c>
      <c r="P31" s="63" t="s">
        <v>70</v>
      </c>
      <c r="Q31" s="63" t="s">
        <v>70</v>
      </c>
      <c r="R31" s="56"/>
      <c r="S31" s="101"/>
      <c r="T31" s="56" t="str">
        <f t="shared" si="5"/>
        <v>是</v>
      </c>
      <c r="U31" s="69">
        <v>4282</v>
      </c>
      <c r="V31" s="70">
        <v>1</v>
      </c>
      <c r="W31" s="69"/>
      <c r="X31" s="70"/>
      <c r="Y31" s="77"/>
      <c r="Z31" s="77"/>
      <c r="AA31" s="77"/>
      <c r="AB31" s="77"/>
      <c r="AC31" s="77"/>
      <c r="AD31" s="77"/>
      <c r="AE31" s="77"/>
      <c r="AF31" s="77"/>
      <c r="AG31" s="77"/>
      <c r="AH31" s="77"/>
      <c r="AI31" s="56"/>
      <c r="AJ31" s="69"/>
      <c r="AK31" s="69"/>
      <c r="AL31" s="111">
        <v>444.6</v>
      </c>
      <c r="AM31" s="111" t="s">
        <v>75</v>
      </c>
      <c r="AN31" s="69"/>
      <c r="AO31" s="111"/>
      <c r="AP31" s="111"/>
      <c r="AQ31" s="69">
        <f t="shared" si="6"/>
        <v>444.6</v>
      </c>
      <c r="AR31" s="97"/>
    </row>
    <row r="32" s="2" customFormat="1" ht="31" spans="1:44">
      <c r="A32" s="27">
        <v>27</v>
      </c>
      <c r="B32" s="109"/>
      <c r="C32" s="26" t="s">
        <v>143</v>
      </c>
      <c r="D32" s="27" t="s">
        <v>144</v>
      </c>
      <c r="E32" s="46" t="s">
        <v>145</v>
      </c>
      <c r="F32" s="45">
        <f>'[1]2021年度园区有效投入-技术改造'!$I28</f>
        <v>1037.23</v>
      </c>
      <c r="G32" s="26" t="s">
        <v>86</v>
      </c>
      <c r="H32" s="27">
        <v>0.7</v>
      </c>
      <c r="I32" s="101"/>
      <c r="J32" s="101"/>
      <c r="K32" s="58">
        <v>11113.16</v>
      </c>
      <c r="L32" s="110">
        <f t="shared" si="8"/>
        <v>0.0933334893045722</v>
      </c>
      <c r="M32" s="101"/>
      <c r="N32" s="56"/>
      <c r="O32" s="26" t="s">
        <v>69</v>
      </c>
      <c r="P32" s="63" t="s">
        <v>70</v>
      </c>
      <c r="Q32" s="63" t="s">
        <v>70</v>
      </c>
      <c r="R32" s="56"/>
      <c r="S32" s="101"/>
      <c r="T32" s="56" t="str">
        <f t="shared" si="5"/>
        <v>是</v>
      </c>
      <c r="U32" s="69">
        <v>995</v>
      </c>
      <c r="V32" s="70">
        <v>1</v>
      </c>
      <c r="W32" s="69"/>
      <c r="X32" s="70"/>
      <c r="Y32" s="77"/>
      <c r="Z32" s="77"/>
      <c r="AA32" s="77"/>
      <c r="AB32" s="77"/>
      <c r="AC32" s="77"/>
      <c r="AD32" s="77"/>
      <c r="AE32" s="77"/>
      <c r="AF32" s="77"/>
      <c r="AG32" s="77"/>
      <c r="AH32" s="77"/>
      <c r="AI32" s="56"/>
      <c r="AJ32" s="69"/>
      <c r="AK32" s="69"/>
      <c r="AL32" s="111" t="s">
        <v>75</v>
      </c>
      <c r="AM32" s="111" t="s">
        <v>75</v>
      </c>
      <c r="AN32" s="69"/>
      <c r="AO32" s="111"/>
      <c r="AP32" s="111"/>
      <c r="AQ32" s="69">
        <f t="shared" si="6"/>
        <v>0</v>
      </c>
      <c r="AR32" s="97"/>
    </row>
    <row r="33" s="2" customFormat="1" ht="46" spans="1:44">
      <c r="A33" s="27">
        <v>28</v>
      </c>
      <c r="B33" s="109"/>
      <c r="C33" s="26" t="s">
        <v>146</v>
      </c>
      <c r="D33" s="27" t="s">
        <v>147</v>
      </c>
      <c r="E33" s="46" t="s">
        <v>148</v>
      </c>
      <c r="F33" s="45">
        <f>'[1]2021年度园区有效投入-技术改造'!$I29</f>
        <v>434.71</v>
      </c>
      <c r="G33" s="26" t="s">
        <v>62</v>
      </c>
      <c r="H33" s="27">
        <v>0.8</v>
      </c>
      <c r="I33" s="101"/>
      <c r="J33" s="101"/>
      <c r="K33" s="58">
        <v>9567</v>
      </c>
      <c r="L33" s="110">
        <f t="shared" si="8"/>
        <v>0.0454384864638863</v>
      </c>
      <c r="M33" s="101"/>
      <c r="N33" s="56"/>
      <c r="O33" s="26" t="s">
        <v>69</v>
      </c>
      <c r="P33" s="63" t="s">
        <v>70</v>
      </c>
      <c r="Q33" s="63" t="s">
        <v>70</v>
      </c>
      <c r="R33" s="56"/>
      <c r="S33" s="101"/>
      <c r="T33" s="56" t="str">
        <f t="shared" si="5"/>
        <v>否</v>
      </c>
      <c r="U33" s="69">
        <v>738</v>
      </c>
      <c r="V33" s="70">
        <v>1</v>
      </c>
      <c r="W33" s="69"/>
      <c r="X33" s="70"/>
      <c r="Y33" s="77"/>
      <c r="Z33" s="77"/>
      <c r="AA33" s="77"/>
      <c r="AB33" s="77"/>
      <c r="AC33" s="77"/>
      <c r="AD33" s="77"/>
      <c r="AE33" s="77"/>
      <c r="AF33" s="77"/>
      <c r="AG33" s="77"/>
      <c r="AH33" s="77"/>
      <c r="AI33" s="56"/>
      <c r="AJ33" s="69"/>
      <c r="AK33" s="69"/>
      <c r="AL33" s="111" t="s">
        <v>75</v>
      </c>
      <c r="AM33" s="111" t="s">
        <v>75</v>
      </c>
      <c r="AN33" s="69"/>
      <c r="AO33" s="111"/>
      <c r="AP33" s="111"/>
      <c r="AQ33" s="69">
        <f t="shared" si="6"/>
        <v>0</v>
      </c>
      <c r="AR33" s="97"/>
    </row>
    <row r="34" s="2" customFormat="1" ht="46" spans="1:44">
      <c r="A34" s="27">
        <v>29</v>
      </c>
      <c r="B34" s="109"/>
      <c r="C34" s="26" t="s">
        <v>149</v>
      </c>
      <c r="D34" s="27" t="s">
        <v>150</v>
      </c>
      <c r="E34" s="46" t="s">
        <v>151</v>
      </c>
      <c r="F34" s="45">
        <f>'[1]2021年度园区有效投入-技术改造'!$I30</f>
        <v>1715.81</v>
      </c>
      <c r="G34" s="26" t="s">
        <v>86</v>
      </c>
      <c r="H34" s="27">
        <v>0.7</v>
      </c>
      <c r="I34" s="101"/>
      <c r="J34" s="101"/>
      <c r="K34" s="58">
        <v>5400.81</v>
      </c>
      <c r="L34" s="110">
        <f t="shared" si="8"/>
        <v>0.31769493835184</v>
      </c>
      <c r="M34" s="101"/>
      <c r="N34" s="56"/>
      <c r="O34" s="26" t="s">
        <v>69</v>
      </c>
      <c r="P34" s="63" t="s">
        <v>70</v>
      </c>
      <c r="Q34" s="63" t="s">
        <v>70</v>
      </c>
      <c r="R34" s="56"/>
      <c r="S34" s="101"/>
      <c r="T34" s="56" t="str">
        <f t="shared" si="5"/>
        <v>是</v>
      </c>
      <c r="U34" s="69">
        <v>1620</v>
      </c>
      <c r="V34" s="70">
        <v>1</v>
      </c>
      <c r="W34" s="69"/>
      <c r="X34" s="70"/>
      <c r="Y34" s="77"/>
      <c r="Z34" s="77"/>
      <c r="AA34" s="77"/>
      <c r="AB34" s="77"/>
      <c r="AC34" s="77"/>
      <c r="AD34" s="77"/>
      <c r="AE34" s="77"/>
      <c r="AF34" s="77"/>
      <c r="AG34" s="77"/>
      <c r="AH34" s="77"/>
      <c r="AI34" s="56"/>
      <c r="AJ34" s="69"/>
      <c r="AK34" s="69"/>
      <c r="AL34" s="111" t="s">
        <v>75</v>
      </c>
      <c r="AM34" s="111" t="s">
        <v>75</v>
      </c>
      <c r="AN34" s="69"/>
      <c r="AO34" s="111"/>
      <c r="AP34" s="111"/>
      <c r="AQ34" s="69">
        <f t="shared" si="6"/>
        <v>0</v>
      </c>
      <c r="AR34" s="97"/>
    </row>
    <row r="35" s="2" customFormat="1" ht="46" spans="1:44">
      <c r="A35" s="27">
        <v>30</v>
      </c>
      <c r="B35" s="109"/>
      <c r="C35" s="26" t="s">
        <v>152</v>
      </c>
      <c r="D35" s="27" t="s">
        <v>153</v>
      </c>
      <c r="E35" s="46" t="s">
        <v>154</v>
      </c>
      <c r="F35" s="45">
        <f>'[1]2021年度园区有效投入-技术改造'!$I31</f>
        <v>1154.27</v>
      </c>
      <c r="G35" s="26" t="s">
        <v>86</v>
      </c>
      <c r="H35" s="27">
        <v>0.7</v>
      </c>
      <c r="I35" s="101"/>
      <c r="J35" s="101"/>
      <c r="K35" s="58">
        <v>4521.58</v>
      </c>
      <c r="L35" s="110">
        <f t="shared" si="8"/>
        <v>0.255280233900539</v>
      </c>
      <c r="M35" s="101"/>
      <c r="N35" s="56"/>
      <c r="O35" s="26" t="s">
        <v>69</v>
      </c>
      <c r="P35" s="63" t="s">
        <v>70</v>
      </c>
      <c r="Q35" s="63" t="s">
        <v>70</v>
      </c>
      <c r="R35" s="56"/>
      <c r="S35" s="101"/>
      <c r="T35" s="56" t="str">
        <f t="shared" si="5"/>
        <v>是</v>
      </c>
      <c r="U35" s="69" t="s">
        <v>79</v>
      </c>
      <c r="V35" s="70">
        <v>0.8</v>
      </c>
      <c r="W35" s="69"/>
      <c r="X35" s="70"/>
      <c r="Y35" s="77"/>
      <c r="Z35" s="77"/>
      <c r="AA35" s="77"/>
      <c r="AB35" s="77"/>
      <c r="AC35" s="77"/>
      <c r="AD35" s="77"/>
      <c r="AE35" s="77"/>
      <c r="AF35" s="77"/>
      <c r="AG35" s="77"/>
      <c r="AH35" s="77"/>
      <c r="AI35" s="56"/>
      <c r="AJ35" s="69"/>
      <c r="AK35" s="69"/>
      <c r="AL35" s="111" t="s">
        <v>75</v>
      </c>
      <c r="AM35" s="111" t="s">
        <v>75</v>
      </c>
      <c r="AN35" s="69"/>
      <c r="AO35" s="111"/>
      <c r="AP35" s="111"/>
      <c r="AQ35" s="69">
        <f t="shared" si="6"/>
        <v>0</v>
      </c>
      <c r="AR35" s="97"/>
    </row>
    <row r="36" s="2" customFormat="1" ht="61" spans="1:44">
      <c r="A36" s="27">
        <v>31</v>
      </c>
      <c r="B36" s="109"/>
      <c r="C36" s="26" t="s">
        <v>155</v>
      </c>
      <c r="D36" s="27" t="s">
        <v>156</v>
      </c>
      <c r="E36" s="46" t="s">
        <v>157</v>
      </c>
      <c r="F36" s="45">
        <f>'[1]2021年度园区有效投入-技术改造'!$I32</f>
        <v>1071.12</v>
      </c>
      <c r="G36" s="26" t="s">
        <v>62</v>
      </c>
      <c r="H36" s="27">
        <v>0.8</v>
      </c>
      <c r="I36" s="101"/>
      <c r="J36" s="101"/>
      <c r="K36" s="58">
        <v>56434.5</v>
      </c>
      <c r="L36" s="110">
        <f t="shared" si="8"/>
        <v>0.0189798793291338</v>
      </c>
      <c r="M36" s="101"/>
      <c r="N36" s="56"/>
      <c r="O36" s="26" t="s">
        <v>69</v>
      </c>
      <c r="P36" s="63" t="s">
        <v>70</v>
      </c>
      <c r="Q36" s="63" t="s">
        <v>70</v>
      </c>
      <c r="R36" s="56"/>
      <c r="S36" s="101"/>
      <c r="T36" s="56" t="str">
        <f t="shared" si="5"/>
        <v>是</v>
      </c>
      <c r="U36" s="69" t="s">
        <v>79</v>
      </c>
      <c r="V36" s="70">
        <v>0.8</v>
      </c>
      <c r="W36" s="69"/>
      <c r="X36" s="70"/>
      <c r="Y36" s="77"/>
      <c r="Z36" s="77"/>
      <c r="AA36" s="77"/>
      <c r="AB36" s="77"/>
      <c r="AC36" s="77"/>
      <c r="AD36" s="77"/>
      <c r="AE36" s="77"/>
      <c r="AF36" s="77"/>
      <c r="AG36" s="77"/>
      <c r="AH36" s="77"/>
      <c r="AI36" s="56"/>
      <c r="AJ36" s="69"/>
      <c r="AK36" s="69"/>
      <c r="AL36" s="111" t="s">
        <v>75</v>
      </c>
      <c r="AM36" s="111" t="s">
        <v>75</v>
      </c>
      <c r="AN36" s="69"/>
      <c r="AO36" s="111"/>
      <c r="AP36" s="111"/>
      <c r="AQ36" s="69">
        <f t="shared" si="6"/>
        <v>0</v>
      </c>
      <c r="AR36" s="97"/>
    </row>
    <row r="37" s="2" customFormat="1" ht="61" spans="1:44">
      <c r="A37" s="27">
        <v>32</v>
      </c>
      <c r="B37" s="109"/>
      <c r="C37" s="26" t="s">
        <v>158</v>
      </c>
      <c r="D37" s="27" t="s">
        <v>159</v>
      </c>
      <c r="E37" s="46" t="s">
        <v>160</v>
      </c>
      <c r="F37" s="45">
        <f>'[1]2021年度园区有效投入-技术改造'!$I33</f>
        <v>1524.97</v>
      </c>
      <c r="G37" s="26" t="s">
        <v>68</v>
      </c>
      <c r="H37" s="27">
        <v>1</v>
      </c>
      <c r="I37" s="101"/>
      <c r="J37" s="101"/>
      <c r="K37" s="58">
        <v>46379.01</v>
      </c>
      <c r="L37" s="110">
        <f t="shared" si="8"/>
        <v>0.0328806069814772</v>
      </c>
      <c r="M37" s="101"/>
      <c r="N37" s="56"/>
      <c r="O37" s="26" t="s">
        <v>69</v>
      </c>
      <c r="P37" s="63" t="s">
        <v>70</v>
      </c>
      <c r="Q37" s="63" t="s">
        <v>70</v>
      </c>
      <c r="R37" s="56"/>
      <c r="S37" s="101"/>
      <c r="T37" s="56" t="str">
        <f t="shared" si="5"/>
        <v>是</v>
      </c>
      <c r="U37" s="69">
        <v>46631</v>
      </c>
      <c r="V37" s="70">
        <v>1</v>
      </c>
      <c r="W37" s="69"/>
      <c r="X37" s="70"/>
      <c r="Y37" s="77"/>
      <c r="Z37" s="77"/>
      <c r="AA37" s="77"/>
      <c r="AB37" s="77"/>
      <c r="AC37" s="77"/>
      <c r="AD37" s="77"/>
      <c r="AE37" s="77"/>
      <c r="AF37" s="77"/>
      <c r="AG37" s="77"/>
      <c r="AH37" s="77"/>
      <c r="AI37" s="56"/>
      <c r="AJ37" s="69"/>
      <c r="AK37" s="69"/>
      <c r="AL37" s="111">
        <v>419.3</v>
      </c>
      <c r="AM37" s="111" t="s">
        <v>75</v>
      </c>
      <c r="AN37" s="69"/>
      <c r="AO37" s="111">
        <v>2000</v>
      </c>
      <c r="AP37" s="111"/>
      <c r="AQ37" s="69">
        <f t="shared" si="6"/>
        <v>2419.3</v>
      </c>
      <c r="AR37" s="97"/>
    </row>
    <row r="38" s="2" customFormat="1" ht="46" spans="1:44">
      <c r="A38" s="27">
        <v>33</v>
      </c>
      <c r="B38" s="109"/>
      <c r="C38" s="26" t="s">
        <v>161</v>
      </c>
      <c r="D38" s="27" t="s">
        <v>162</v>
      </c>
      <c r="E38" s="46" t="s">
        <v>163</v>
      </c>
      <c r="F38" s="45">
        <f>'[1]2021年度园区有效投入-技术改造'!$I34</f>
        <v>1837.95</v>
      </c>
      <c r="G38" s="26" t="s">
        <v>62</v>
      </c>
      <c r="H38" s="27">
        <v>0.8</v>
      </c>
      <c r="I38" s="101"/>
      <c r="J38" s="101"/>
      <c r="K38" s="58">
        <v>69373.5</v>
      </c>
      <c r="L38" s="110">
        <f t="shared" si="8"/>
        <v>0.0264935458063958</v>
      </c>
      <c r="M38" s="101"/>
      <c r="N38" s="56"/>
      <c r="O38" s="26" t="s">
        <v>69</v>
      </c>
      <c r="P38" s="63" t="s">
        <v>70</v>
      </c>
      <c r="Q38" s="63" t="s">
        <v>70</v>
      </c>
      <c r="R38" s="56"/>
      <c r="S38" s="101"/>
      <c r="T38" s="56" t="str">
        <f t="shared" si="5"/>
        <v>是</v>
      </c>
      <c r="U38" s="69">
        <v>4460</v>
      </c>
      <c r="V38" s="70">
        <v>1</v>
      </c>
      <c r="W38" s="69"/>
      <c r="X38" s="70"/>
      <c r="Y38" s="77"/>
      <c r="Z38" s="77"/>
      <c r="AA38" s="77"/>
      <c r="AB38" s="77"/>
      <c r="AC38" s="77"/>
      <c r="AD38" s="77"/>
      <c r="AE38" s="77"/>
      <c r="AF38" s="77"/>
      <c r="AG38" s="77"/>
      <c r="AH38" s="77"/>
      <c r="AI38" s="56"/>
      <c r="AJ38" s="69"/>
      <c r="AK38" s="69"/>
      <c r="AL38" s="111" t="s">
        <v>75</v>
      </c>
      <c r="AM38" s="111" t="s">
        <v>75</v>
      </c>
      <c r="AN38" s="69"/>
      <c r="AO38" s="111"/>
      <c r="AP38" s="111"/>
      <c r="AQ38" s="69">
        <f t="shared" si="6"/>
        <v>0</v>
      </c>
      <c r="AR38" s="97"/>
    </row>
    <row r="39" s="2" customFormat="1" ht="107" spans="1:44">
      <c r="A39" s="27">
        <v>34</v>
      </c>
      <c r="B39" s="109"/>
      <c r="C39" s="26" t="s">
        <v>164</v>
      </c>
      <c r="D39" s="27" t="s">
        <v>165</v>
      </c>
      <c r="E39" s="46" t="s">
        <v>166</v>
      </c>
      <c r="F39" s="45">
        <f>'[1]2021年度园区有效投入-技术改造'!$I35</f>
        <v>4303.83</v>
      </c>
      <c r="G39" s="26" t="s">
        <v>62</v>
      </c>
      <c r="H39" s="27">
        <v>0.8</v>
      </c>
      <c r="I39" s="101"/>
      <c r="J39" s="101"/>
      <c r="K39" s="58">
        <v>65732.11</v>
      </c>
      <c r="L39" s="110">
        <f t="shared" si="8"/>
        <v>0.0654753057523941</v>
      </c>
      <c r="M39" s="101"/>
      <c r="N39" s="56"/>
      <c r="O39" s="26" t="s">
        <v>69</v>
      </c>
      <c r="P39" s="63" t="s">
        <v>70</v>
      </c>
      <c r="Q39" s="63" t="s">
        <v>70</v>
      </c>
      <c r="R39" s="56"/>
      <c r="S39" s="101"/>
      <c r="T39" s="56" t="str">
        <f t="shared" ref="T39:T70" si="9">IF(F39&gt;=500,"是","否")</f>
        <v>是</v>
      </c>
      <c r="U39" s="69">
        <v>299</v>
      </c>
      <c r="V39" s="70">
        <v>1</v>
      </c>
      <c r="W39" s="69"/>
      <c r="X39" s="70"/>
      <c r="Y39" s="77"/>
      <c r="Z39" s="77"/>
      <c r="AA39" s="77"/>
      <c r="AB39" s="77"/>
      <c r="AC39" s="77"/>
      <c r="AD39" s="77"/>
      <c r="AE39" s="77"/>
      <c r="AF39" s="77"/>
      <c r="AG39" s="77"/>
      <c r="AH39" s="77"/>
      <c r="AI39" s="56"/>
      <c r="AJ39" s="69"/>
      <c r="AK39" s="69"/>
      <c r="AL39" s="111">
        <v>512</v>
      </c>
      <c r="AM39" s="111">
        <v>1</v>
      </c>
      <c r="AN39" s="69"/>
      <c r="AO39" s="111"/>
      <c r="AP39" s="111"/>
      <c r="AQ39" s="69">
        <f t="shared" ref="AQ39:AQ70" si="10">SUM(AJ39:AP39)</f>
        <v>513</v>
      </c>
      <c r="AR39" s="97"/>
    </row>
    <row r="40" s="2" customFormat="1" ht="46" spans="1:44">
      <c r="A40" s="27">
        <v>35</v>
      </c>
      <c r="B40" s="109"/>
      <c r="C40" s="26" t="s">
        <v>167</v>
      </c>
      <c r="D40" s="27" t="s">
        <v>168</v>
      </c>
      <c r="E40" s="46" t="s">
        <v>169</v>
      </c>
      <c r="F40" s="45">
        <f>'[1]2021年度园区有效投入-技术改造'!$I36</f>
        <v>839.9</v>
      </c>
      <c r="G40" s="26" t="s">
        <v>62</v>
      </c>
      <c r="H40" s="27">
        <v>0.8</v>
      </c>
      <c r="I40" s="101"/>
      <c r="J40" s="101"/>
      <c r="K40" s="58">
        <v>1028.06</v>
      </c>
      <c r="L40" s="110">
        <f t="shared" si="8"/>
        <v>0.816975662899053</v>
      </c>
      <c r="M40" s="101"/>
      <c r="N40" s="56"/>
      <c r="O40" s="26" t="s">
        <v>69</v>
      </c>
      <c r="P40" s="63" t="s">
        <v>70</v>
      </c>
      <c r="Q40" s="63" t="s">
        <v>70</v>
      </c>
      <c r="R40" s="56"/>
      <c r="S40" s="101"/>
      <c r="T40" s="56" t="str">
        <f t="shared" si="9"/>
        <v>是</v>
      </c>
      <c r="U40" s="69" t="s">
        <v>79</v>
      </c>
      <c r="V40" s="70">
        <v>0.8</v>
      </c>
      <c r="W40" s="69"/>
      <c r="X40" s="70"/>
      <c r="Y40" s="77"/>
      <c r="Z40" s="77"/>
      <c r="AA40" s="77"/>
      <c r="AB40" s="77"/>
      <c r="AC40" s="77"/>
      <c r="AD40" s="77"/>
      <c r="AE40" s="77"/>
      <c r="AF40" s="77"/>
      <c r="AG40" s="77"/>
      <c r="AH40" s="77"/>
      <c r="AI40" s="56"/>
      <c r="AJ40" s="69"/>
      <c r="AK40" s="69"/>
      <c r="AL40" s="111" t="s">
        <v>75</v>
      </c>
      <c r="AM40" s="111" t="s">
        <v>75</v>
      </c>
      <c r="AN40" s="69"/>
      <c r="AO40" s="111"/>
      <c r="AP40" s="111"/>
      <c r="AQ40" s="69">
        <f t="shared" si="10"/>
        <v>0</v>
      </c>
      <c r="AR40" s="97"/>
    </row>
    <row r="41" s="2" customFormat="1" ht="61" spans="1:44">
      <c r="A41" s="27">
        <v>36</v>
      </c>
      <c r="B41" s="109"/>
      <c r="C41" s="26" t="s">
        <v>170</v>
      </c>
      <c r="D41" s="27" t="s">
        <v>171</v>
      </c>
      <c r="E41" s="46" t="s">
        <v>172</v>
      </c>
      <c r="F41" s="45">
        <f>'[1]2021年度园区有效投入-技术改造'!$I37</f>
        <v>326.32</v>
      </c>
      <c r="G41" s="26" t="s">
        <v>62</v>
      </c>
      <c r="H41" s="27">
        <v>0.8</v>
      </c>
      <c r="I41" s="101"/>
      <c r="J41" s="101"/>
      <c r="K41" s="58">
        <v>7687.52</v>
      </c>
      <c r="L41" s="110">
        <f t="shared" si="8"/>
        <v>0.0424480196474286</v>
      </c>
      <c r="M41" s="101"/>
      <c r="N41" s="56"/>
      <c r="O41" s="26" t="s">
        <v>69</v>
      </c>
      <c r="P41" s="63" t="s">
        <v>70</v>
      </c>
      <c r="Q41" s="63" t="s">
        <v>70</v>
      </c>
      <c r="R41" s="56"/>
      <c r="S41" s="101"/>
      <c r="T41" s="56" t="str">
        <f t="shared" si="9"/>
        <v>否</v>
      </c>
      <c r="U41" s="69">
        <v>2076</v>
      </c>
      <c r="V41" s="70">
        <v>1</v>
      </c>
      <c r="W41" s="69"/>
      <c r="X41" s="70"/>
      <c r="Y41" s="77"/>
      <c r="Z41" s="77"/>
      <c r="AA41" s="77"/>
      <c r="AB41" s="77"/>
      <c r="AC41" s="77"/>
      <c r="AD41" s="77"/>
      <c r="AE41" s="77"/>
      <c r="AF41" s="77"/>
      <c r="AG41" s="77"/>
      <c r="AH41" s="77"/>
      <c r="AI41" s="56"/>
      <c r="AJ41" s="69"/>
      <c r="AK41" s="69"/>
      <c r="AL41" s="111" t="s">
        <v>75</v>
      </c>
      <c r="AM41" s="111" t="s">
        <v>75</v>
      </c>
      <c r="AN41" s="69"/>
      <c r="AO41" s="111"/>
      <c r="AP41" s="111"/>
      <c r="AQ41" s="69">
        <f t="shared" si="10"/>
        <v>0</v>
      </c>
      <c r="AR41" s="97"/>
    </row>
    <row r="42" s="2" customFormat="1" ht="46" spans="1:44">
      <c r="A42" s="27">
        <v>37</v>
      </c>
      <c r="B42" s="109"/>
      <c r="C42" s="26" t="s">
        <v>173</v>
      </c>
      <c r="D42" s="27" t="s">
        <v>174</v>
      </c>
      <c r="E42" s="46" t="s">
        <v>175</v>
      </c>
      <c r="F42" s="45">
        <f>'[1]2021年度园区有效投入-技术改造'!$I38</f>
        <v>481.22</v>
      </c>
      <c r="G42" s="26" t="s">
        <v>86</v>
      </c>
      <c r="H42" s="27">
        <v>0.7</v>
      </c>
      <c r="I42" s="101"/>
      <c r="J42" s="101"/>
      <c r="K42" s="58">
        <v>159.09</v>
      </c>
      <c r="L42" s="110">
        <f t="shared" si="8"/>
        <v>1</v>
      </c>
      <c r="M42" s="101"/>
      <c r="N42" s="56"/>
      <c r="O42" s="26" t="s">
        <v>69</v>
      </c>
      <c r="P42" s="63" t="s">
        <v>70</v>
      </c>
      <c r="Q42" s="63" t="s">
        <v>70</v>
      </c>
      <c r="R42" s="56"/>
      <c r="S42" s="101"/>
      <c r="T42" s="56" t="str">
        <f t="shared" si="9"/>
        <v>否</v>
      </c>
      <c r="U42" s="69" t="s">
        <v>79</v>
      </c>
      <c r="V42" s="70">
        <v>1</v>
      </c>
      <c r="W42" s="69"/>
      <c r="X42" s="70"/>
      <c r="Y42" s="77"/>
      <c r="Z42" s="77"/>
      <c r="AA42" s="77"/>
      <c r="AB42" s="77"/>
      <c r="AC42" s="77"/>
      <c r="AD42" s="77"/>
      <c r="AE42" s="77"/>
      <c r="AF42" s="77"/>
      <c r="AG42" s="77"/>
      <c r="AH42" s="77"/>
      <c r="AI42" s="56"/>
      <c r="AJ42" s="69"/>
      <c r="AK42" s="69"/>
      <c r="AL42" s="111" t="s">
        <v>75</v>
      </c>
      <c r="AM42" s="111" t="s">
        <v>75</v>
      </c>
      <c r="AN42" s="69"/>
      <c r="AO42" s="111"/>
      <c r="AP42" s="111"/>
      <c r="AQ42" s="69">
        <f t="shared" si="10"/>
        <v>0</v>
      </c>
      <c r="AR42" s="97"/>
    </row>
    <row r="43" s="2" customFormat="1" ht="61" spans="1:44">
      <c r="A43" s="27">
        <v>38</v>
      </c>
      <c r="B43" s="109"/>
      <c r="C43" s="26" t="s">
        <v>176</v>
      </c>
      <c r="D43" s="27" t="s">
        <v>177</v>
      </c>
      <c r="E43" s="46" t="s">
        <v>178</v>
      </c>
      <c r="F43" s="45">
        <f>'[1]2021年度园区有效投入-技术改造'!$I39</f>
        <v>1573.75</v>
      </c>
      <c r="G43" s="26" t="s">
        <v>86</v>
      </c>
      <c r="H43" s="27">
        <v>0.7</v>
      </c>
      <c r="I43" s="101"/>
      <c r="J43" s="101"/>
      <c r="K43" s="58">
        <v>8350.79</v>
      </c>
      <c r="L43" s="110">
        <f t="shared" si="8"/>
        <v>0.188455223996772</v>
      </c>
      <c r="M43" s="101"/>
      <c r="N43" s="56"/>
      <c r="O43" s="26" t="s">
        <v>69</v>
      </c>
      <c r="P43" s="63" t="s">
        <v>70</v>
      </c>
      <c r="Q43" s="63" t="s">
        <v>70</v>
      </c>
      <c r="R43" s="56"/>
      <c r="S43" s="101"/>
      <c r="T43" s="56" t="str">
        <f t="shared" si="9"/>
        <v>是</v>
      </c>
      <c r="U43" s="69">
        <v>3051</v>
      </c>
      <c r="V43" s="70">
        <v>1</v>
      </c>
      <c r="W43" s="69"/>
      <c r="X43" s="70"/>
      <c r="Y43" s="77"/>
      <c r="Z43" s="77"/>
      <c r="AA43" s="77"/>
      <c r="AB43" s="77"/>
      <c r="AC43" s="77"/>
      <c r="AD43" s="77"/>
      <c r="AE43" s="77"/>
      <c r="AF43" s="77"/>
      <c r="AG43" s="77"/>
      <c r="AH43" s="77"/>
      <c r="AI43" s="56"/>
      <c r="AJ43" s="69"/>
      <c r="AK43" s="69"/>
      <c r="AL43" s="111" t="s">
        <v>75</v>
      </c>
      <c r="AM43" s="111" t="s">
        <v>75</v>
      </c>
      <c r="AN43" s="69"/>
      <c r="AO43" s="111"/>
      <c r="AP43" s="111"/>
      <c r="AQ43" s="69">
        <f t="shared" si="10"/>
        <v>0</v>
      </c>
      <c r="AR43" s="97"/>
    </row>
    <row r="44" s="2" customFormat="1" ht="46" spans="1:44">
      <c r="A44" s="27">
        <v>39</v>
      </c>
      <c r="B44" s="109"/>
      <c r="C44" s="26" t="s">
        <v>179</v>
      </c>
      <c r="D44" s="27" t="s">
        <v>180</v>
      </c>
      <c r="E44" s="46" t="s">
        <v>181</v>
      </c>
      <c r="F44" s="45">
        <f>'[1]2021年度园区有效投入-技术改造'!$I40</f>
        <v>4431.53</v>
      </c>
      <c r="G44" s="26" t="s">
        <v>62</v>
      </c>
      <c r="H44" s="27">
        <v>0.8</v>
      </c>
      <c r="I44" s="101"/>
      <c r="J44" s="101"/>
      <c r="K44" s="58">
        <v>1611</v>
      </c>
      <c r="L44" s="110">
        <f t="shared" si="8"/>
        <v>2.75079453755431</v>
      </c>
      <c r="M44" s="101"/>
      <c r="N44" s="56"/>
      <c r="O44" s="26" t="s">
        <v>69</v>
      </c>
      <c r="P44" s="63" t="s">
        <v>70</v>
      </c>
      <c r="Q44" s="63" t="s">
        <v>70</v>
      </c>
      <c r="R44" s="56"/>
      <c r="S44" s="101"/>
      <c r="T44" s="56" t="str">
        <f t="shared" si="9"/>
        <v>是</v>
      </c>
      <c r="U44" s="69">
        <v>3712</v>
      </c>
      <c r="V44" s="70">
        <v>1</v>
      </c>
      <c r="W44" s="69"/>
      <c r="X44" s="70"/>
      <c r="Y44" s="77"/>
      <c r="Z44" s="77"/>
      <c r="AA44" s="77"/>
      <c r="AB44" s="77"/>
      <c r="AC44" s="77"/>
      <c r="AD44" s="77"/>
      <c r="AE44" s="77"/>
      <c r="AF44" s="77"/>
      <c r="AG44" s="77"/>
      <c r="AH44" s="77"/>
      <c r="AI44" s="56"/>
      <c r="AJ44" s="69"/>
      <c r="AK44" s="69"/>
      <c r="AL44" s="111" t="s">
        <v>75</v>
      </c>
      <c r="AM44" s="111" t="s">
        <v>75</v>
      </c>
      <c r="AN44" s="69"/>
      <c r="AO44" s="111"/>
      <c r="AP44" s="111"/>
      <c r="AQ44" s="69">
        <f t="shared" si="10"/>
        <v>0</v>
      </c>
      <c r="AR44" s="97"/>
    </row>
    <row r="45" s="2" customFormat="1" ht="46" spans="1:44">
      <c r="A45" s="27">
        <v>40</v>
      </c>
      <c r="B45" s="109"/>
      <c r="C45" s="26" t="s">
        <v>182</v>
      </c>
      <c r="D45" s="27" t="s">
        <v>183</v>
      </c>
      <c r="E45" s="46" t="s">
        <v>184</v>
      </c>
      <c r="F45" s="45">
        <f>'[1]2021年度园区有效投入-技术改造'!$I41</f>
        <v>908.59</v>
      </c>
      <c r="G45" s="26" t="s">
        <v>62</v>
      </c>
      <c r="H45" s="27">
        <v>0.8</v>
      </c>
      <c r="I45" s="101"/>
      <c r="J45" s="101"/>
      <c r="K45" s="58">
        <v>53831.4</v>
      </c>
      <c r="L45" s="110">
        <f t="shared" si="8"/>
        <v>0.0168784389779943</v>
      </c>
      <c r="M45" s="101"/>
      <c r="N45" s="56"/>
      <c r="O45" s="26" t="s">
        <v>69</v>
      </c>
      <c r="P45" s="63" t="s">
        <v>70</v>
      </c>
      <c r="Q45" s="63" t="s">
        <v>70</v>
      </c>
      <c r="R45" s="56"/>
      <c r="S45" s="101"/>
      <c r="T45" s="56" t="str">
        <f t="shared" si="9"/>
        <v>是</v>
      </c>
      <c r="U45" s="69" t="s">
        <v>79</v>
      </c>
      <c r="V45" s="70">
        <v>0.8</v>
      </c>
      <c r="W45" s="69"/>
      <c r="X45" s="70"/>
      <c r="Y45" s="77"/>
      <c r="Z45" s="77"/>
      <c r="AA45" s="77"/>
      <c r="AB45" s="77"/>
      <c r="AC45" s="77"/>
      <c r="AD45" s="77"/>
      <c r="AE45" s="77"/>
      <c r="AF45" s="77"/>
      <c r="AG45" s="77"/>
      <c r="AH45" s="77"/>
      <c r="AI45" s="56"/>
      <c r="AJ45" s="69"/>
      <c r="AK45" s="69"/>
      <c r="AL45" s="111" t="s">
        <v>75</v>
      </c>
      <c r="AM45" s="111" t="s">
        <v>75</v>
      </c>
      <c r="AN45" s="69"/>
      <c r="AO45" s="111"/>
      <c r="AP45" s="111"/>
      <c r="AQ45" s="69">
        <f t="shared" si="10"/>
        <v>0</v>
      </c>
      <c r="AR45" s="97"/>
    </row>
    <row r="46" s="2" customFormat="1" ht="46" spans="1:44">
      <c r="A46" s="27">
        <v>41</v>
      </c>
      <c r="B46" s="109"/>
      <c r="C46" s="26" t="s">
        <v>185</v>
      </c>
      <c r="D46" s="27" t="s">
        <v>186</v>
      </c>
      <c r="E46" s="46" t="s">
        <v>187</v>
      </c>
      <c r="F46" s="45">
        <f>'[1]2021年度园区有效投入-技术改造'!$I42</f>
        <v>4273.97</v>
      </c>
      <c r="G46" s="26" t="s">
        <v>86</v>
      </c>
      <c r="H46" s="27">
        <v>0.7</v>
      </c>
      <c r="I46" s="101"/>
      <c r="J46" s="101"/>
      <c r="K46" s="58">
        <v>2269</v>
      </c>
      <c r="L46" s="110">
        <f t="shared" si="8"/>
        <v>1.88363596297929</v>
      </c>
      <c r="M46" s="101"/>
      <c r="N46" s="56"/>
      <c r="O46" s="26" t="s">
        <v>69</v>
      </c>
      <c r="P46" s="63" t="s">
        <v>70</v>
      </c>
      <c r="Q46" s="63" t="s">
        <v>70</v>
      </c>
      <c r="R46" s="56"/>
      <c r="S46" s="101"/>
      <c r="T46" s="56" t="str">
        <f t="shared" si="9"/>
        <v>是</v>
      </c>
      <c r="U46" s="69">
        <v>4098</v>
      </c>
      <c r="V46" s="70">
        <v>1</v>
      </c>
      <c r="W46" s="69"/>
      <c r="X46" s="70"/>
      <c r="Y46" s="77"/>
      <c r="Z46" s="77"/>
      <c r="AA46" s="77"/>
      <c r="AB46" s="77"/>
      <c r="AC46" s="77"/>
      <c r="AD46" s="77"/>
      <c r="AE46" s="77"/>
      <c r="AF46" s="77"/>
      <c r="AG46" s="77"/>
      <c r="AH46" s="77"/>
      <c r="AI46" s="56"/>
      <c r="AJ46" s="69"/>
      <c r="AK46" s="69"/>
      <c r="AL46" s="111" t="s">
        <v>75</v>
      </c>
      <c r="AM46" s="111" t="s">
        <v>75</v>
      </c>
      <c r="AN46" s="69"/>
      <c r="AO46" s="111"/>
      <c r="AP46" s="111"/>
      <c r="AQ46" s="69">
        <f t="shared" si="10"/>
        <v>0</v>
      </c>
      <c r="AR46" s="97"/>
    </row>
    <row r="47" s="2" customFormat="1" ht="46" spans="1:44">
      <c r="A47" s="27">
        <v>42</v>
      </c>
      <c r="B47" s="109"/>
      <c r="C47" s="26" t="s">
        <v>188</v>
      </c>
      <c r="D47" s="27" t="s">
        <v>189</v>
      </c>
      <c r="E47" s="46" t="s">
        <v>190</v>
      </c>
      <c r="F47" s="45">
        <f>'[1]2021年度园区有效投入-技术改造'!$I43</f>
        <v>2099.58</v>
      </c>
      <c r="G47" s="26" t="s">
        <v>62</v>
      </c>
      <c r="H47" s="27">
        <v>0.8</v>
      </c>
      <c r="I47" s="101"/>
      <c r="J47" s="101"/>
      <c r="K47" s="58">
        <v>38413.65</v>
      </c>
      <c r="L47" s="110">
        <f t="shared" ref="L47:L78" si="11">IF(K47&gt;200,F47/K47,1)</f>
        <v>0.0546571335970417</v>
      </c>
      <c r="M47" s="101"/>
      <c r="N47" s="56"/>
      <c r="O47" s="26" t="s">
        <v>69</v>
      </c>
      <c r="P47" s="63" t="s">
        <v>70</v>
      </c>
      <c r="Q47" s="63" t="s">
        <v>70</v>
      </c>
      <c r="R47" s="56"/>
      <c r="S47" s="101"/>
      <c r="T47" s="56" t="str">
        <f t="shared" si="9"/>
        <v>是</v>
      </c>
      <c r="U47" s="69">
        <v>2650</v>
      </c>
      <c r="V47" s="70">
        <v>1</v>
      </c>
      <c r="W47" s="69"/>
      <c r="X47" s="70"/>
      <c r="Y47" s="77"/>
      <c r="Z47" s="77"/>
      <c r="AA47" s="77"/>
      <c r="AB47" s="77"/>
      <c r="AC47" s="77"/>
      <c r="AD47" s="77"/>
      <c r="AE47" s="77"/>
      <c r="AF47" s="77"/>
      <c r="AG47" s="77"/>
      <c r="AH47" s="77"/>
      <c r="AI47" s="56"/>
      <c r="AJ47" s="69"/>
      <c r="AK47" s="69"/>
      <c r="AL47" s="111">
        <v>194.5</v>
      </c>
      <c r="AM47" s="111" t="s">
        <v>75</v>
      </c>
      <c r="AN47" s="69"/>
      <c r="AO47" s="111"/>
      <c r="AP47" s="111"/>
      <c r="AQ47" s="69">
        <f t="shared" si="10"/>
        <v>194.5</v>
      </c>
      <c r="AR47" s="97"/>
    </row>
    <row r="48" s="2" customFormat="1" ht="46" spans="1:44">
      <c r="A48" s="27">
        <v>43</v>
      </c>
      <c r="B48" s="109"/>
      <c r="C48" s="30" t="s">
        <v>191</v>
      </c>
      <c r="D48" s="27" t="s">
        <v>192</v>
      </c>
      <c r="E48" s="46" t="s">
        <v>193</v>
      </c>
      <c r="F48" s="45">
        <f>'[1]2021年度园区有效投入-技术改造'!$I44</f>
        <v>232.18</v>
      </c>
      <c r="G48" s="26" t="s">
        <v>62</v>
      </c>
      <c r="H48" s="27">
        <v>0.8</v>
      </c>
      <c r="I48" s="101"/>
      <c r="J48" s="101"/>
      <c r="K48" s="58">
        <v>1334</v>
      </c>
      <c r="L48" s="110">
        <f t="shared" si="11"/>
        <v>0.174047976011994</v>
      </c>
      <c r="M48" s="101"/>
      <c r="N48" s="56"/>
      <c r="O48" s="26" t="s">
        <v>69</v>
      </c>
      <c r="P48" s="63" t="s">
        <v>70</v>
      </c>
      <c r="Q48" s="63" t="s">
        <v>70</v>
      </c>
      <c r="R48" s="56"/>
      <c r="S48" s="101"/>
      <c r="T48" s="56" t="str">
        <f t="shared" si="9"/>
        <v>否</v>
      </c>
      <c r="U48" s="69" t="s">
        <v>79</v>
      </c>
      <c r="V48" s="70">
        <v>1</v>
      </c>
      <c r="W48" s="69"/>
      <c r="X48" s="70"/>
      <c r="Y48" s="77"/>
      <c r="Z48" s="77"/>
      <c r="AA48" s="77"/>
      <c r="AB48" s="77"/>
      <c r="AC48" s="77"/>
      <c r="AD48" s="77"/>
      <c r="AE48" s="77"/>
      <c r="AF48" s="77"/>
      <c r="AG48" s="77"/>
      <c r="AH48" s="77"/>
      <c r="AI48" s="56"/>
      <c r="AJ48" s="69"/>
      <c r="AK48" s="69"/>
      <c r="AL48" s="111" t="s">
        <v>75</v>
      </c>
      <c r="AM48" s="111" t="s">
        <v>75</v>
      </c>
      <c r="AN48" s="69"/>
      <c r="AO48" s="111"/>
      <c r="AP48" s="111"/>
      <c r="AQ48" s="69">
        <f t="shared" si="10"/>
        <v>0</v>
      </c>
      <c r="AR48" s="97"/>
    </row>
    <row r="49" s="2" customFormat="1" ht="46" spans="1:44">
      <c r="A49" s="27">
        <v>44</v>
      </c>
      <c r="B49" s="109"/>
      <c r="C49" s="26" t="s">
        <v>194</v>
      </c>
      <c r="D49" s="27" t="s">
        <v>195</v>
      </c>
      <c r="E49" s="46" t="s">
        <v>196</v>
      </c>
      <c r="F49" s="45">
        <f>'[1]2021年度园区有效投入-技术改造'!$I45</f>
        <v>1578.63</v>
      </c>
      <c r="G49" s="26" t="s">
        <v>62</v>
      </c>
      <c r="H49" s="27">
        <v>0.8</v>
      </c>
      <c r="I49" s="101"/>
      <c r="J49" s="101"/>
      <c r="K49" s="58">
        <v>78350.72</v>
      </c>
      <c r="L49" s="110">
        <f t="shared" si="11"/>
        <v>0.0201482513498281</v>
      </c>
      <c r="M49" s="101"/>
      <c r="N49" s="56"/>
      <c r="O49" s="26" t="s">
        <v>69</v>
      </c>
      <c r="P49" s="63" t="s">
        <v>70</v>
      </c>
      <c r="Q49" s="63" t="s">
        <v>70</v>
      </c>
      <c r="R49" s="56"/>
      <c r="S49" s="101"/>
      <c r="T49" s="56" t="str">
        <f t="shared" si="9"/>
        <v>是</v>
      </c>
      <c r="U49" s="69">
        <v>3432</v>
      </c>
      <c r="V49" s="70">
        <v>1</v>
      </c>
      <c r="W49" s="69"/>
      <c r="X49" s="70"/>
      <c r="Y49" s="77"/>
      <c r="Z49" s="77"/>
      <c r="AA49" s="77"/>
      <c r="AB49" s="77"/>
      <c r="AC49" s="77"/>
      <c r="AD49" s="77"/>
      <c r="AE49" s="77"/>
      <c r="AF49" s="77"/>
      <c r="AG49" s="77"/>
      <c r="AH49" s="77"/>
      <c r="AI49" s="56"/>
      <c r="AJ49" s="69"/>
      <c r="AK49" s="69"/>
      <c r="AL49" s="111" t="s">
        <v>75</v>
      </c>
      <c r="AM49" s="111">
        <v>1</v>
      </c>
      <c r="AN49" s="69"/>
      <c r="AO49" s="111"/>
      <c r="AP49" s="111"/>
      <c r="AQ49" s="69">
        <f t="shared" si="10"/>
        <v>1</v>
      </c>
      <c r="AR49" s="97"/>
    </row>
    <row r="50" s="2" customFormat="1" ht="61" spans="1:44">
      <c r="A50" s="27">
        <v>45</v>
      </c>
      <c r="B50" s="109"/>
      <c r="C50" s="26" t="s">
        <v>197</v>
      </c>
      <c r="D50" s="27" t="s">
        <v>198</v>
      </c>
      <c r="E50" s="46" t="s">
        <v>199</v>
      </c>
      <c r="F50" s="45">
        <f>'[1]2021年度园区有效投入-技术改造'!$I46</f>
        <v>2895.11</v>
      </c>
      <c r="G50" s="26" t="s">
        <v>90</v>
      </c>
      <c r="H50" s="27">
        <v>0.6</v>
      </c>
      <c r="I50" s="101"/>
      <c r="J50" s="101"/>
      <c r="K50" s="58">
        <v>6542.24</v>
      </c>
      <c r="L50" s="110">
        <f t="shared" si="11"/>
        <v>0.442525801560322</v>
      </c>
      <c r="M50" s="101"/>
      <c r="N50" s="56"/>
      <c r="O50" s="26" t="s">
        <v>69</v>
      </c>
      <c r="P50" s="63" t="s">
        <v>70</v>
      </c>
      <c r="Q50" s="63" t="s">
        <v>70</v>
      </c>
      <c r="R50" s="56"/>
      <c r="S50" s="101"/>
      <c r="T50" s="56" t="str">
        <f t="shared" si="9"/>
        <v>是</v>
      </c>
      <c r="U50" s="69">
        <v>6462</v>
      </c>
      <c r="V50" s="70">
        <v>1</v>
      </c>
      <c r="W50" s="69"/>
      <c r="X50" s="70"/>
      <c r="Y50" s="77"/>
      <c r="Z50" s="77"/>
      <c r="AA50" s="77"/>
      <c r="AB50" s="77"/>
      <c r="AC50" s="77"/>
      <c r="AD50" s="77"/>
      <c r="AE50" s="77"/>
      <c r="AF50" s="77"/>
      <c r="AG50" s="77"/>
      <c r="AH50" s="77"/>
      <c r="AI50" s="56"/>
      <c r="AJ50" s="69"/>
      <c r="AK50" s="69"/>
      <c r="AL50" s="111" t="s">
        <v>75</v>
      </c>
      <c r="AM50" s="111" t="s">
        <v>75</v>
      </c>
      <c r="AN50" s="69"/>
      <c r="AO50" s="111"/>
      <c r="AP50" s="111"/>
      <c r="AQ50" s="69">
        <f t="shared" si="10"/>
        <v>0</v>
      </c>
      <c r="AR50" s="97"/>
    </row>
    <row r="51" s="2" customFormat="1" ht="61" spans="1:44">
      <c r="A51" s="27">
        <v>46</v>
      </c>
      <c r="B51" s="109"/>
      <c r="C51" s="26" t="s">
        <v>200</v>
      </c>
      <c r="D51" s="27" t="s">
        <v>201</v>
      </c>
      <c r="E51" s="46" t="s">
        <v>202</v>
      </c>
      <c r="F51" s="45">
        <f>'[1]2021年度园区有效投入-技术改造'!$I47</f>
        <v>1086.9</v>
      </c>
      <c r="G51" s="26" t="s">
        <v>86</v>
      </c>
      <c r="H51" s="27">
        <v>0.7</v>
      </c>
      <c r="I51" s="101"/>
      <c r="J51" s="101"/>
      <c r="K51" s="58">
        <v>9687.05</v>
      </c>
      <c r="L51" s="110">
        <f t="shared" si="11"/>
        <v>0.112201340965516</v>
      </c>
      <c r="M51" s="101"/>
      <c r="N51" s="56"/>
      <c r="O51" s="26" t="s">
        <v>69</v>
      </c>
      <c r="P51" s="63" t="s">
        <v>70</v>
      </c>
      <c r="Q51" s="63" t="s">
        <v>70</v>
      </c>
      <c r="R51" s="56"/>
      <c r="S51" s="101"/>
      <c r="T51" s="56" t="str">
        <f t="shared" si="9"/>
        <v>是</v>
      </c>
      <c r="U51" s="69" t="s">
        <v>79</v>
      </c>
      <c r="V51" s="70">
        <v>0.8</v>
      </c>
      <c r="W51" s="69"/>
      <c r="X51" s="70"/>
      <c r="Y51" s="77"/>
      <c r="Z51" s="77"/>
      <c r="AA51" s="77"/>
      <c r="AB51" s="77"/>
      <c r="AC51" s="77"/>
      <c r="AD51" s="77"/>
      <c r="AE51" s="77"/>
      <c r="AF51" s="77"/>
      <c r="AG51" s="77"/>
      <c r="AH51" s="77"/>
      <c r="AI51" s="56"/>
      <c r="AJ51" s="69"/>
      <c r="AK51" s="69"/>
      <c r="AL51" s="111" t="s">
        <v>75</v>
      </c>
      <c r="AM51" s="111" t="s">
        <v>75</v>
      </c>
      <c r="AN51" s="69"/>
      <c r="AO51" s="111"/>
      <c r="AP51" s="111"/>
      <c r="AQ51" s="69">
        <f t="shared" si="10"/>
        <v>0</v>
      </c>
      <c r="AR51" s="97"/>
    </row>
    <row r="52" s="2" customFormat="1" ht="46" spans="1:44">
      <c r="A52" s="27">
        <v>47</v>
      </c>
      <c r="B52" s="109"/>
      <c r="C52" s="26" t="s">
        <v>203</v>
      </c>
      <c r="D52" s="27" t="s">
        <v>204</v>
      </c>
      <c r="E52" s="46" t="s">
        <v>205</v>
      </c>
      <c r="F52" s="45">
        <f>'[1]2021年度园区有效投入-技术改造'!$I48</f>
        <v>251.41</v>
      </c>
      <c r="G52" s="26" t="s">
        <v>86</v>
      </c>
      <c r="H52" s="27">
        <v>0.7</v>
      </c>
      <c r="I52" s="101"/>
      <c r="J52" s="101"/>
      <c r="K52" s="58">
        <v>9451.42</v>
      </c>
      <c r="L52" s="110">
        <f t="shared" si="11"/>
        <v>0.0266002357317736</v>
      </c>
      <c r="M52" s="101"/>
      <c r="N52" s="56"/>
      <c r="O52" s="26" t="s">
        <v>69</v>
      </c>
      <c r="P52" s="63" t="s">
        <v>70</v>
      </c>
      <c r="Q52" s="63" t="s">
        <v>70</v>
      </c>
      <c r="R52" s="56"/>
      <c r="S52" s="101"/>
      <c r="T52" s="56" t="str">
        <f t="shared" si="9"/>
        <v>否</v>
      </c>
      <c r="U52" s="69" t="s">
        <v>79</v>
      </c>
      <c r="V52" s="70">
        <v>1</v>
      </c>
      <c r="W52" s="69"/>
      <c r="X52" s="70"/>
      <c r="Y52" s="77"/>
      <c r="Z52" s="77"/>
      <c r="AA52" s="77"/>
      <c r="AB52" s="77"/>
      <c r="AC52" s="77"/>
      <c r="AD52" s="77"/>
      <c r="AE52" s="77"/>
      <c r="AF52" s="77"/>
      <c r="AG52" s="77"/>
      <c r="AH52" s="77"/>
      <c r="AI52" s="56"/>
      <c r="AJ52" s="69"/>
      <c r="AK52" s="69"/>
      <c r="AL52" s="111" t="s">
        <v>75</v>
      </c>
      <c r="AM52" s="111" t="s">
        <v>75</v>
      </c>
      <c r="AN52" s="69"/>
      <c r="AO52" s="111"/>
      <c r="AP52" s="111"/>
      <c r="AQ52" s="69">
        <f t="shared" si="10"/>
        <v>0</v>
      </c>
      <c r="AR52" s="97"/>
    </row>
    <row r="53" s="2" customFormat="1" ht="61" spans="1:44">
      <c r="A53" s="27">
        <v>48</v>
      </c>
      <c r="B53" s="109"/>
      <c r="C53" s="26" t="s">
        <v>206</v>
      </c>
      <c r="D53" s="27" t="s">
        <v>207</v>
      </c>
      <c r="E53" s="46" t="s">
        <v>208</v>
      </c>
      <c r="F53" s="45">
        <f>'[1]2021年度园区有效投入-技术改造'!$I49</f>
        <v>622.06</v>
      </c>
      <c r="G53" s="26" t="s">
        <v>62</v>
      </c>
      <c r="H53" s="27">
        <v>0.8</v>
      </c>
      <c r="I53" s="101"/>
      <c r="J53" s="101"/>
      <c r="K53" s="58">
        <v>7504.7</v>
      </c>
      <c r="L53" s="110">
        <f t="shared" si="11"/>
        <v>0.0828893893160286</v>
      </c>
      <c r="M53" s="101"/>
      <c r="N53" s="56"/>
      <c r="O53" s="26" t="s">
        <v>69</v>
      </c>
      <c r="P53" s="63" t="s">
        <v>70</v>
      </c>
      <c r="Q53" s="63" t="s">
        <v>70</v>
      </c>
      <c r="R53" s="56"/>
      <c r="S53" s="101"/>
      <c r="T53" s="56" t="str">
        <f t="shared" si="9"/>
        <v>是</v>
      </c>
      <c r="U53" s="69" t="s">
        <v>79</v>
      </c>
      <c r="V53" s="70">
        <v>0.8</v>
      </c>
      <c r="W53" s="69"/>
      <c r="X53" s="70"/>
      <c r="Y53" s="77"/>
      <c r="Z53" s="77"/>
      <c r="AA53" s="77"/>
      <c r="AB53" s="77"/>
      <c r="AC53" s="77"/>
      <c r="AD53" s="77"/>
      <c r="AE53" s="77"/>
      <c r="AF53" s="77"/>
      <c r="AG53" s="77"/>
      <c r="AH53" s="77"/>
      <c r="AI53" s="56"/>
      <c r="AJ53" s="69"/>
      <c r="AK53" s="69"/>
      <c r="AL53" s="111" t="s">
        <v>75</v>
      </c>
      <c r="AM53" s="111" t="s">
        <v>75</v>
      </c>
      <c r="AN53" s="69"/>
      <c r="AO53" s="111"/>
      <c r="AP53" s="111"/>
      <c r="AQ53" s="69">
        <f t="shared" si="10"/>
        <v>0</v>
      </c>
      <c r="AR53" s="97"/>
    </row>
    <row r="54" s="2" customFormat="1" ht="61" spans="1:44">
      <c r="A54" s="27">
        <v>49</v>
      </c>
      <c r="B54" s="109"/>
      <c r="C54" s="26" t="s">
        <v>209</v>
      </c>
      <c r="D54" s="27" t="s">
        <v>210</v>
      </c>
      <c r="E54" s="46" t="s">
        <v>211</v>
      </c>
      <c r="F54" s="45">
        <f>'[1]2021年度园区有效投入-技术改造'!$I50</f>
        <v>4117.75</v>
      </c>
      <c r="G54" s="26" t="s">
        <v>62</v>
      </c>
      <c r="H54" s="27">
        <v>0.8</v>
      </c>
      <c r="I54" s="101"/>
      <c r="J54" s="101"/>
      <c r="K54" s="58">
        <v>11716.06</v>
      </c>
      <c r="L54" s="110">
        <f t="shared" si="11"/>
        <v>0.35146201026625</v>
      </c>
      <c r="M54" s="101"/>
      <c r="N54" s="56"/>
      <c r="O54" s="26" t="s">
        <v>69</v>
      </c>
      <c r="P54" s="63" t="s">
        <v>70</v>
      </c>
      <c r="Q54" s="63" t="s">
        <v>70</v>
      </c>
      <c r="R54" s="56"/>
      <c r="S54" s="101"/>
      <c r="T54" s="56" t="str">
        <f t="shared" si="9"/>
        <v>是</v>
      </c>
      <c r="U54" s="69">
        <v>612</v>
      </c>
      <c r="V54" s="70">
        <v>1</v>
      </c>
      <c r="W54" s="69"/>
      <c r="X54" s="70"/>
      <c r="Y54" s="77"/>
      <c r="Z54" s="77"/>
      <c r="AA54" s="77"/>
      <c r="AB54" s="77"/>
      <c r="AC54" s="77"/>
      <c r="AD54" s="77"/>
      <c r="AE54" s="77"/>
      <c r="AF54" s="77"/>
      <c r="AG54" s="77"/>
      <c r="AH54" s="77"/>
      <c r="AI54" s="56"/>
      <c r="AJ54" s="69"/>
      <c r="AK54" s="69"/>
      <c r="AL54" s="111" t="s">
        <v>75</v>
      </c>
      <c r="AM54" s="111" t="s">
        <v>75</v>
      </c>
      <c r="AN54" s="69"/>
      <c r="AO54" s="111"/>
      <c r="AP54" s="111"/>
      <c r="AQ54" s="69">
        <f t="shared" si="10"/>
        <v>0</v>
      </c>
      <c r="AR54" s="97"/>
    </row>
    <row r="55" s="2" customFormat="1" ht="61" spans="1:44">
      <c r="A55" s="27">
        <v>50</v>
      </c>
      <c r="B55" s="109"/>
      <c r="C55" s="30" t="s">
        <v>529</v>
      </c>
      <c r="D55" s="27" t="s">
        <v>530</v>
      </c>
      <c r="E55" s="46" t="s">
        <v>531</v>
      </c>
      <c r="F55" s="45">
        <f>'[1]2021年度园区有效投入-技术改造'!$I51</f>
        <v>136.62</v>
      </c>
      <c r="G55" s="26" t="s">
        <v>90</v>
      </c>
      <c r="H55" s="27">
        <v>0.6</v>
      </c>
      <c r="I55" s="101"/>
      <c r="J55" s="101"/>
      <c r="K55" s="58">
        <v>1265.36</v>
      </c>
      <c r="L55" s="110">
        <f t="shared" si="11"/>
        <v>0.107969273566416</v>
      </c>
      <c r="M55" s="101"/>
      <c r="N55" s="56"/>
      <c r="O55" s="26" t="s">
        <v>69</v>
      </c>
      <c r="P55" s="63" t="s">
        <v>70</v>
      </c>
      <c r="Q55" s="63" t="s">
        <v>70</v>
      </c>
      <c r="R55" s="56"/>
      <c r="S55" s="101"/>
      <c r="T55" s="56" t="str">
        <f t="shared" si="9"/>
        <v>否</v>
      </c>
      <c r="U55" s="69">
        <v>980</v>
      </c>
      <c r="V55" s="70">
        <v>1</v>
      </c>
      <c r="W55" s="69"/>
      <c r="X55" s="70"/>
      <c r="Y55" s="77"/>
      <c r="Z55" s="77"/>
      <c r="AA55" s="77"/>
      <c r="AB55" s="77"/>
      <c r="AC55" s="77"/>
      <c r="AD55" s="77"/>
      <c r="AE55" s="77"/>
      <c r="AF55" s="77"/>
      <c r="AG55" s="77"/>
      <c r="AH55" s="77"/>
      <c r="AI55" s="56"/>
      <c r="AJ55" s="69"/>
      <c r="AK55" s="69"/>
      <c r="AL55" s="111" t="s">
        <v>75</v>
      </c>
      <c r="AM55" s="111" t="s">
        <v>75</v>
      </c>
      <c r="AN55" s="69"/>
      <c r="AO55" s="111"/>
      <c r="AP55" s="111"/>
      <c r="AQ55" s="69">
        <f t="shared" si="10"/>
        <v>0</v>
      </c>
      <c r="AR55" s="97"/>
    </row>
    <row r="56" s="2" customFormat="1" ht="61" spans="1:44">
      <c r="A56" s="27">
        <v>51</v>
      </c>
      <c r="B56" s="109"/>
      <c r="C56" s="26" t="s">
        <v>212</v>
      </c>
      <c r="D56" s="27" t="s">
        <v>213</v>
      </c>
      <c r="E56" s="46" t="s">
        <v>214</v>
      </c>
      <c r="F56" s="45">
        <f>'[1]2021年度园区有效投入-技术改造'!$I52</f>
        <v>2888.55</v>
      </c>
      <c r="G56" s="26" t="s">
        <v>86</v>
      </c>
      <c r="H56" s="27">
        <v>0.7</v>
      </c>
      <c r="I56" s="101"/>
      <c r="J56" s="101"/>
      <c r="K56" s="58">
        <v>2347.94</v>
      </c>
      <c r="L56" s="110">
        <f t="shared" si="11"/>
        <v>1.23024864349174</v>
      </c>
      <c r="M56" s="101"/>
      <c r="N56" s="56"/>
      <c r="O56" s="26" t="s">
        <v>69</v>
      </c>
      <c r="P56" s="63" t="s">
        <v>70</v>
      </c>
      <c r="Q56" s="63" t="s">
        <v>70</v>
      </c>
      <c r="R56" s="56"/>
      <c r="S56" s="101"/>
      <c r="T56" s="56" t="str">
        <f t="shared" si="9"/>
        <v>是</v>
      </c>
      <c r="U56" s="69">
        <v>3315</v>
      </c>
      <c r="V56" s="70">
        <v>1</v>
      </c>
      <c r="W56" s="69"/>
      <c r="X56" s="70"/>
      <c r="Y56" s="77"/>
      <c r="Z56" s="77"/>
      <c r="AA56" s="77"/>
      <c r="AB56" s="77"/>
      <c r="AC56" s="77"/>
      <c r="AD56" s="77"/>
      <c r="AE56" s="77"/>
      <c r="AF56" s="77"/>
      <c r="AG56" s="77"/>
      <c r="AH56" s="77"/>
      <c r="AI56" s="56"/>
      <c r="AJ56" s="69"/>
      <c r="AK56" s="69"/>
      <c r="AL56" s="111">
        <v>302.8</v>
      </c>
      <c r="AM56" s="111" t="s">
        <v>75</v>
      </c>
      <c r="AN56" s="69"/>
      <c r="AO56" s="111"/>
      <c r="AP56" s="111"/>
      <c r="AQ56" s="69">
        <f t="shared" si="10"/>
        <v>302.8</v>
      </c>
      <c r="AR56" s="97"/>
    </row>
    <row r="57" s="2" customFormat="1" ht="61" spans="1:44">
      <c r="A57" s="27">
        <v>52</v>
      </c>
      <c r="B57" s="109"/>
      <c r="C57" s="26" t="s">
        <v>215</v>
      </c>
      <c r="D57" s="27" t="s">
        <v>216</v>
      </c>
      <c r="E57" s="46" t="s">
        <v>217</v>
      </c>
      <c r="F57" s="45">
        <f>'[1]2021年度园区有效投入-技术改造'!$I53</f>
        <v>676.36</v>
      </c>
      <c r="G57" s="26" t="s">
        <v>86</v>
      </c>
      <c r="H57" s="27">
        <v>0.7</v>
      </c>
      <c r="I57" s="101"/>
      <c r="J57" s="101"/>
      <c r="K57" s="58">
        <v>796.45</v>
      </c>
      <c r="L57" s="110">
        <f t="shared" si="11"/>
        <v>0.849218406679641</v>
      </c>
      <c r="M57" s="101"/>
      <c r="N57" s="56"/>
      <c r="O57" s="26" t="s">
        <v>69</v>
      </c>
      <c r="P57" s="63" t="s">
        <v>70</v>
      </c>
      <c r="Q57" s="63" t="s">
        <v>70</v>
      </c>
      <c r="R57" s="56"/>
      <c r="S57" s="101"/>
      <c r="T57" s="56" t="str">
        <f t="shared" si="9"/>
        <v>是</v>
      </c>
      <c r="U57" s="69">
        <v>2391</v>
      </c>
      <c r="V57" s="70">
        <v>1</v>
      </c>
      <c r="W57" s="69"/>
      <c r="X57" s="70"/>
      <c r="Y57" s="77"/>
      <c r="Z57" s="77"/>
      <c r="AA57" s="77"/>
      <c r="AB57" s="77"/>
      <c r="AC57" s="77"/>
      <c r="AD57" s="77"/>
      <c r="AE57" s="77"/>
      <c r="AF57" s="77"/>
      <c r="AG57" s="77"/>
      <c r="AH57" s="77"/>
      <c r="AI57" s="56"/>
      <c r="AJ57" s="69"/>
      <c r="AK57" s="69"/>
      <c r="AL57" s="111" t="s">
        <v>75</v>
      </c>
      <c r="AM57" s="111" t="s">
        <v>75</v>
      </c>
      <c r="AN57" s="69"/>
      <c r="AO57" s="111"/>
      <c r="AP57" s="111"/>
      <c r="AQ57" s="69">
        <f t="shared" si="10"/>
        <v>0</v>
      </c>
      <c r="AR57" s="97"/>
    </row>
    <row r="58" s="2" customFormat="1" ht="61" spans="1:44">
      <c r="A58" s="27">
        <v>53</v>
      </c>
      <c r="B58" s="109"/>
      <c r="C58" s="26" t="s">
        <v>218</v>
      </c>
      <c r="D58" s="27" t="s">
        <v>219</v>
      </c>
      <c r="E58" s="46" t="s">
        <v>220</v>
      </c>
      <c r="F58" s="45">
        <f>'[1]2021年度园区有效投入-技术改造'!$I54</f>
        <v>2046.35</v>
      </c>
      <c r="G58" s="26" t="s">
        <v>86</v>
      </c>
      <c r="H58" s="27">
        <v>0.7</v>
      </c>
      <c r="I58" s="101"/>
      <c r="J58" s="101"/>
      <c r="K58" s="58">
        <v>5927.08</v>
      </c>
      <c r="L58" s="110">
        <f t="shared" si="11"/>
        <v>0.345254324220358</v>
      </c>
      <c r="M58" s="101"/>
      <c r="N58" s="56"/>
      <c r="O58" s="26" t="s">
        <v>69</v>
      </c>
      <c r="P58" s="63" t="s">
        <v>70</v>
      </c>
      <c r="Q58" s="63" t="s">
        <v>70</v>
      </c>
      <c r="R58" s="56"/>
      <c r="S58" s="101"/>
      <c r="T58" s="56" t="str">
        <f t="shared" si="9"/>
        <v>是</v>
      </c>
      <c r="U58" s="69">
        <v>498</v>
      </c>
      <c r="V58" s="70">
        <v>1</v>
      </c>
      <c r="W58" s="69"/>
      <c r="X58" s="70"/>
      <c r="Y58" s="77"/>
      <c r="Z58" s="77"/>
      <c r="AA58" s="77"/>
      <c r="AB58" s="77"/>
      <c r="AC58" s="77"/>
      <c r="AD58" s="77"/>
      <c r="AE58" s="77"/>
      <c r="AF58" s="77"/>
      <c r="AG58" s="77"/>
      <c r="AH58" s="77"/>
      <c r="AI58" s="56"/>
      <c r="AJ58" s="69"/>
      <c r="AK58" s="69"/>
      <c r="AL58" s="111" t="s">
        <v>75</v>
      </c>
      <c r="AM58" s="111" t="s">
        <v>75</v>
      </c>
      <c r="AN58" s="69"/>
      <c r="AO58" s="111"/>
      <c r="AP58" s="111"/>
      <c r="AQ58" s="69">
        <f t="shared" si="10"/>
        <v>0</v>
      </c>
      <c r="AR58" s="97"/>
    </row>
    <row r="59" s="2" customFormat="1" ht="46" spans="1:44">
      <c r="A59" s="27">
        <v>54</v>
      </c>
      <c r="B59" s="109"/>
      <c r="C59" s="26" t="s">
        <v>221</v>
      </c>
      <c r="D59" s="27" t="s">
        <v>222</v>
      </c>
      <c r="E59" s="46" t="s">
        <v>223</v>
      </c>
      <c r="F59" s="45">
        <f>'[1]2021年度园区有效投入-技术改造'!$I55</f>
        <v>368.25</v>
      </c>
      <c r="G59" s="26" t="s">
        <v>86</v>
      </c>
      <c r="H59" s="27">
        <v>0.7</v>
      </c>
      <c r="I59" s="101"/>
      <c r="J59" s="101"/>
      <c r="K59" s="58">
        <v>4219.18</v>
      </c>
      <c r="L59" s="110">
        <f t="shared" si="11"/>
        <v>0.0872799927948085</v>
      </c>
      <c r="M59" s="101"/>
      <c r="N59" s="56"/>
      <c r="O59" s="26" t="s">
        <v>69</v>
      </c>
      <c r="P59" s="63" t="s">
        <v>70</v>
      </c>
      <c r="Q59" s="63" t="s">
        <v>70</v>
      </c>
      <c r="R59" s="56"/>
      <c r="S59" s="101"/>
      <c r="T59" s="56" t="str">
        <f t="shared" si="9"/>
        <v>否</v>
      </c>
      <c r="U59" s="69" t="s">
        <v>79</v>
      </c>
      <c r="V59" s="70">
        <v>1</v>
      </c>
      <c r="W59" s="69"/>
      <c r="X59" s="70"/>
      <c r="Y59" s="77"/>
      <c r="Z59" s="77"/>
      <c r="AA59" s="77"/>
      <c r="AB59" s="77"/>
      <c r="AC59" s="77"/>
      <c r="AD59" s="77"/>
      <c r="AE59" s="77"/>
      <c r="AF59" s="77"/>
      <c r="AG59" s="77"/>
      <c r="AH59" s="77"/>
      <c r="AI59" s="56"/>
      <c r="AJ59" s="69"/>
      <c r="AK59" s="69"/>
      <c r="AL59" s="111" t="s">
        <v>75</v>
      </c>
      <c r="AM59" s="111" t="s">
        <v>75</v>
      </c>
      <c r="AN59" s="69"/>
      <c r="AO59" s="111"/>
      <c r="AP59" s="111"/>
      <c r="AQ59" s="69">
        <f t="shared" si="10"/>
        <v>0</v>
      </c>
      <c r="AR59" s="97"/>
    </row>
    <row r="60" s="2" customFormat="1" ht="61" spans="1:44">
      <c r="A60" s="27">
        <v>55</v>
      </c>
      <c r="B60" s="109"/>
      <c r="C60" s="26" t="s">
        <v>224</v>
      </c>
      <c r="D60" s="27" t="s">
        <v>225</v>
      </c>
      <c r="E60" s="46" t="s">
        <v>226</v>
      </c>
      <c r="F60" s="45">
        <f>'[1]2021年度园区有效投入-技术改造'!$I56</f>
        <v>230.99</v>
      </c>
      <c r="G60" s="26" t="s">
        <v>86</v>
      </c>
      <c r="H60" s="27">
        <v>0.7</v>
      </c>
      <c r="I60" s="101"/>
      <c r="J60" s="101"/>
      <c r="K60" s="58">
        <v>2320.84</v>
      </c>
      <c r="L60" s="110">
        <f t="shared" si="11"/>
        <v>0.0995286189483118</v>
      </c>
      <c r="M60" s="101"/>
      <c r="N60" s="56"/>
      <c r="O60" s="26" t="s">
        <v>69</v>
      </c>
      <c r="P60" s="63" t="s">
        <v>70</v>
      </c>
      <c r="Q60" s="63" t="s">
        <v>70</v>
      </c>
      <c r="R60" s="56"/>
      <c r="S60" s="101"/>
      <c r="T60" s="56" t="str">
        <f t="shared" si="9"/>
        <v>否</v>
      </c>
      <c r="U60" s="69" t="s">
        <v>79</v>
      </c>
      <c r="V60" s="70">
        <v>1</v>
      </c>
      <c r="W60" s="69"/>
      <c r="X60" s="70"/>
      <c r="Y60" s="77"/>
      <c r="Z60" s="77"/>
      <c r="AA60" s="77"/>
      <c r="AB60" s="77"/>
      <c r="AC60" s="77"/>
      <c r="AD60" s="77"/>
      <c r="AE60" s="77"/>
      <c r="AF60" s="77"/>
      <c r="AG60" s="77"/>
      <c r="AH60" s="77"/>
      <c r="AI60" s="56"/>
      <c r="AJ60" s="69"/>
      <c r="AK60" s="69"/>
      <c r="AL60" s="111" t="s">
        <v>75</v>
      </c>
      <c r="AM60" s="111" t="s">
        <v>75</v>
      </c>
      <c r="AN60" s="69"/>
      <c r="AO60" s="111"/>
      <c r="AP60" s="111"/>
      <c r="AQ60" s="69">
        <f t="shared" si="10"/>
        <v>0</v>
      </c>
      <c r="AR60" s="97"/>
    </row>
    <row r="61" s="2" customFormat="1" ht="61" spans="1:44">
      <c r="A61" s="27">
        <v>56</v>
      </c>
      <c r="B61" s="109"/>
      <c r="C61" s="26" t="s">
        <v>227</v>
      </c>
      <c r="D61" s="27" t="s">
        <v>228</v>
      </c>
      <c r="E61" s="46" t="s">
        <v>229</v>
      </c>
      <c r="F61" s="45">
        <f>'[1]2021年度园区有效投入-技术改造'!$I57</f>
        <v>1138.41</v>
      </c>
      <c r="G61" s="26" t="s">
        <v>90</v>
      </c>
      <c r="H61" s="27">
        <v>0.6</v>
      </c>
      <c r="I61" s="101"/>
      <c r="J61" s="101"/>
      <c r="K61" s="58">
        <v>515.55</v>
      </c>
      <c r="L61" s="110">
        <f t="shared" si="11"/>
        <v>2.2081466395112</v>
      </c>
      <c r="M61" s="101"/>
      <c r="N61" s="56"/>
      <c r="O61" s="26" t="s">
        <v>69</v>
      </c>
      <c r="P61" s="63" t="s">
        <v>70</v>
      </c>
      <c r="Q61" s="63" t="s">
        <v>70</v>
      </c>
      <c r="R61" s="56"/>
      <c r="S61" s="101"/>
      <c r="T61" s="56" t="str">
        <f t="shared" si="9"/>
        <v>是</v>
      </c>
      <c r="U61" s="69">
        <v>1500</v>
      </c>
      <c r="V61" s="70">
        <v>1</v>
      </c>
      <c r="W61" s="69"/>
      <c r="X61" s="70"/>
      <c r="Y61" s="77"/>
      <c r="Z61" s="77"/>
      <c r="AA61" s="77"/>
      <c r="AB61" s="77"/>
      <c r="AC61" s="77"/>
      <c r="AD61" s="77"/>
      <c r="AE61" s="77"/>
      <c r="AF61" s="77"/>
      <c r="AG61" s="77"/>
      <c r="AH61" s="77"/>
      <c r="AI61" s="56"/>
      <c r="AJ61" s="69"/>
      <c r="AK61" s="69"/>
      <c r="AL61" s="111" t="s">
        <v>75</v>
      </c>
      <c r="AM61" s="111" t="s">
        <v>75</v>
      </c>
      <c r="AN61" s="69"/>
      <c r="AO61" s="111"/>
      <c r="AP61" s="111"/>
      <c r="AQ61" s="69">
        <f t="shared" si="10"/>
        <v>0</v>
      </c>
      <c r="AR61" s="97"/>
    </row>
    <row r="62" s="2" customFormat="1" ht="46" spans="1:44">
      <c r="A62" s="27">
        <v>57</v>
      </c>
      <c r="B62" s="109"/>
      <c r="C62" s="26" t="s">
        <v>230</v>
      </c>
      <c r="D62" s="27" t="s">
        <v>231</v>
      </c>
      <c r="E62" s="46" t="s">
        <v>232</v>
      </c>
      <c r="F62" s="45">
        <f>'[1]2021年度园区有效投入-技术改造'!$I58</f>
        <v>1280.9</v>
      </c>
      <c r="G62" s="26" t="s">
        <v>62</v>
      </c>
      <c r="H62" s="27">
        <v>0.8</v>
      </c>
      <c r="I62" s="101"/>
      <c r="J62" s="101"/>
      <c r="K62" s="58">
        <v>145257.48</v>
      </c>
      <c r="L62" s="110">
        <f t="shared" si="11"/>
        <v>0.00881813452911341</v>
      </c>
      <c r="M62" s="101"/>
      <c r="N62" s="56"/>
      <c r="O62" s="26" t="s">
        <v>69</v>
      </c>
      <c r="P62" s="63" t="s">
        <v>70</v>
      </c>
      <c r="Q62" s="63" t="s">
        <v>70</v>
      </c>
      <c r="R62" s="56"/>
      <c r="S62" s="101"/>
      <c r="T62" s="56" t="str">
        <f t="shared" si="9"/>
        <v>是</v>
      </c>
      <c r="U62" s="69" t="s">
        <v>79</v>
      </c>
      <c r="V62" s="70">
        <v>0.8</v>
      </c>
      <c r="W62" s="69"/>
      <c r="X62" s="70"/>
      <c r="Y62" s="77"/>
      <c r="Z62" s="77"/>
      <c r="AA62" s="77"/>
      <c r="AB62" s="77"/>
      <c r="AC62" s="77"/>
      <c r="AD62" s="77"/>
      <c r="AE62" s="77"/>
      <c r="AF62" s="77"/>
      <c r="AG62" s="77"/>
      <c r="AH62" s="77"/>
      <c r="AI62" s="56"/>
      <c r="AJ62" s="69"/>
      <c r="AK62" s="69"/>
      <c r="AL62" s="111" t="s">
        <v>75</v>
      </c>
      <c r="AM62" s="111" t="s">
        <v>75</v>
      </c>
      <c r="AN62" s="69"/>
      <c r="AO62" s="111"/>
      <c r="AP62" s="111"/>
      <c r="AQ62" s="69">
        <f t="shared" si="10"/>
        <v>0</v>
      </c>
      <c r="AR62" s="97"/>
    </row>
    <row r="63" s="2" customFormat="1" ht="61" spans="1:44">
      <c r="A63" s="27">
        <v>58</v>
      </c>
      <c r="B63" s="109"/>
      <c r="C63" s="26" t="s">
        <v>233</v>
      </c>
      <c r="D63" s="27" t="s">
        <v>234</v>
      </c>
      <c r="E63" s="46" t="s">
        <v>235</v>
      </c>
      <c r="F63" s="45">
        <f>'[1]2021年度园区有效投入-技术改造'!$I59</f>
        <v>749.91</v>
      </c>
      <c r="G63" s="26" t="s">
        <v>86</v>
      </c>
      <c r="H63" s="27">
        <v>0.7</v>
      </c>
      <c r="I63" s="101"/>
      <c r="J63" s="101"/>
      <c r="K63" s="58">
        <v>9709.49</v>
      </c>
      <c r="L63" s="110">
        <f t="shared" si="11"/>
        <v>0.077234746624179</v>
      </c>
      <c r="M63" s="101"/>
      <c r="N63" s="56"/>
      <c r="O63" s="26" t="s">
        <v>69</v>
      </c>
      <c r="P63" s="63" t="s">
        <v>70</v>
      </c>
      <c r="Q63" s="63" t="s">
        <v>70</v>
      </c>
      <c r="R63" s="56"/>
      <c r="S63" s="101"/>
      <c r="T63" s="56" t="str">
        <f t="shared" si="9"/>
        <v>是</v>
      </c>
      <c r="U63" s="69">
        <v>327</v>
      </c>
      <c r="V63" s="70">
        <v>1</v>
      </c>
      <c r="W63" s="69"/>
      <c r="X63" s="70"/>
      <c r="Y63" s="77"/>
      <c r="Z63" s="77"/>
      <c r="AA63" s="77"/>
      <c r="AB63" s="77"/>
      <c r="AC63" s="77"/>
      <c r="AD63" s="77"/>
      <c r="AE63" s="77"/>
      <c r="AF63" s="77"/>
      <c r="AG63" s="77"/>
      <c r="AH63" s="77"/>
      <c r="AI63" s="56"/>
      <c r="AJ63" s="69"/>
      <c r="AK63" s="69"/>
      <c r="AL63" s="111" t="s">
        <v>75</v>
      </c>
      <c r="AM63" s="111" t="s">
        <v>75</v>
      </c>
      <c r="AN63" s="69"/>
      <c r="AO63" s="111"/>
      <c r="AP63" s="111"/>
      <c r="AQ63" s="69">
        <f t="shared" si="10"/>
        <v>0</v>
      </c>
      <c r="AR63" s="97"/>
    </row>
    <row r="64" s="2" customFormat="1" ht="46" spans="1:44">
      <c r="A64" s="27">
        <v>59</v>
      </c>
      <c r="B64" s="109"/>
      <c r="C64" s="26" t="s">
        <v>236</v>
      </c>
      <c r="D64" s="27" t="s">
        <v>237</v>
      </c>
      <c r="E64" s="46" t="s">
        <v>238</v>
      </c>
      <c r="F64" s="45">
        <f>'[1]2021年度园区有效投入-技术改造'!$I60</f>
        <v>372.64</v>
      </c>
      <c r="G64" s="26" t="s">
        <v>86</v>
      </c>
      <c r="H64" s="27">
        <v>0.7</v>
      </c>
      <c r="I64" s="101"/>
      <c r="J64" s="101"/>
      <c r="K64" s="58">
        <v>1019.95</v>
      </c>
      <c r="L64" s="110">
        <f t="shared" si="11"/>
        <v>0.365351242707976</v>
      </c>
      <c r="M64" s="101"/>
      <c r="N64" s="56"/>
      <c r="O64" s="26" t="s">
        <v>69</v>
      </c>
      <c r="P64" s="63" t="s">
        <v>70</v>
      </c>
      <c r="Q64" s="63" t="s">
        <v>70</v>
      </c>
      <c r="R64" s="56"/>
      <c r="S64" s="101"/>
      <c r="T64" s="56" t="str">
        <f t="shared" si="9"/>
        <v>否</v>
      </c>
      <c r="U64" s="69" t="s">
        <v>79</v>
      </c>
      <c r="V64" s="70">
        <v>1</v>
      </c>
      <c r="W64" s="69"/>
      <c r="X64" s="70"/>
      <c r="Y64" s="77"/>
      <c r="Z64" s="77"/>
      <c r="AA64" s="77"/>
      <c r="AB64" s="77"/>
      <c r="AC64" s="77"/>
      <c r="AD64" s="77"/>
      <c r="AE64" s="77"/>
      <c r="AF64" s="77"/>
      <c r="AG64" s="77"/>
      <c r="AH64" s="77"/>
      <c r="AI64" s="56"/>
      <c r="AJ64" s="69"/>
      <c r="AK64" s="69"/>
      <c r="AL64" s="111" t="s">
        <v>75</v>
      </c>
      <c r="AM64" s="111" t="s">
        <v>75</v>
      </c>
      <c r="AN64" s="69"/>
      <c r="AO64" s="111"/>
      <c r="AP64" s="111"/>
      <c r="AQ64" s="69">
        <f t="shared" si="10"/>
        <v>0</v>
      </c>
      <c r="AR64" s="97"/>
    </row>
    <row r="65" s="2" customFormat="1" ht="46" spans="1:44">
      <c r="A65" s="27">
        <v>60</v>
      </c>
      <c r="B65" s="109"/>
      <c r="C65" s="26" t="s">
        <v>239</v>
      </c>
      <c r="D65" s="27" t="s">
        <v>240</v>
      </c>
      <c r="E65" s="46" t="s">
        <v>241</v>
      </c>
      <c r="F65" s="45">
        <f>'[1]2021年度园区有效投入-技术改造'!$I61</f>
        <v>575.3</v>
      </c>
      <c r="G65" s="26" t="s">
        <v>62</v>
      </c>
      <c r="H65" s="27">
        <v>0.8</v>
      </c>
      <c r="I65" s="101"/>
      <c r="J65" s="101"/>
      <c r="K65" s="58">
        <v>3445.59</v>
      </c>
      <c r="L65" s="110">
        <f t="shared" si="11"/>
        <v>0.16696705063574</v>
      </c>
      <c r="M65" s="101"/>
      <c r="N65" s="56"/>
      <c r="O65" s="26" t="s">
        <v>69</v>
      </c>
      <c r="P65" s="63" t="s">
        <v>70</v>
      </c>
      <c r="Q65" s="63" t="s">
        <v>70</v>
      </c>
      <c r="R65" s="56"/>
      <c r="S65" s="101"/>
      <c r="T65" s="56" t="str">
        <f t="shared" si="9"/>
        <v>是</v>
      </c>
      <c r="U65" s="69" t="s">
        <v>79</v>
      </c>
      <c r="V65" s="70">
        <v>0.8</v>
      </c>
      <c r="W65" s="69"/>
      <c r="X65" s="70"/>
      <c r="Y65" s="77"/>
      <c r="Z65" s="77"/>
      <c r="AA65" s="77"/>
      <c r="AB65" s="77"/>
      <c r="AC65" s="77"/>
      <c r="AD65" s="77"/>
      <c r="AE65" s="77"/>
      <c r="AF65" s="77"/>
      <c r="AG65" s="77"/>
      <c r="AH65" s="77"/>
      <c r="AI65" s="56"/>
      <c r="AJ65" s="69"/>
      <c r="AK65" s="69"/>
      <c r="AL65" s="111" t="s">
        <v>75</v>
      </c>
      <c r="AM65" s="111" t="s">
        <v>75</v>
      </c>
      <c r="AN65" s="69"/>
      <c r="AO65" s="111"/>
      <c r="AP65" s="111"/>
      <c r="AQ65" s="69">
        <f t="shared" si="10"/>
        <v>0</v>
      </c>
      <c r="AR65" s="97"/>
    </row>
    <row r="66" s="2" customFormat="1" ht="46" spans="1:44">
      <c r="A66" s="27">
        <v>61</v>
      </c>
      <c r="B66" s="109"/>
      <c r="C66" s="26" t="s">
        <v>242</v>
      </c>
      <c r="D66" s="27" t="s">
        <v>243</v>
      </c>
      <c r="E66" s="46" t="s">
        <v>244</v>
      </c>
      <c r="F66" s="45">
        <f>'[1]2021年度园区有效投入-技术改造'!$I62</f>
        <v>260.63</v>
      </c>
      <c r="G66" s="26" t="s">
        <v>86</v>
      </c>
      <c r="H66" s="27">
        <v>0.7</v>
      </c>
      <c r="I66" s="101"/>
      <c r="J66" s="101"/>
      <c r="K66" s="58">
        <v>4400</v>
      </c>
      <c r="L66" s="110">
        <f t="shared" si="11"/>
        <v>0.0592340909090909</v>
      </c>
      <c r="M66" s="101"/>
      <c r="N66" s="56"/>
      <c r="O66" s="26" t="s">
        <v>69</v>
      </c>
      <c r="P66" s="63" t="s">
        <v>70</v>
      </c>
      <c r="Q66" s="63" t="s">
        <v>70</v>
      </c>
      <c r="R66" s="56"/>
      <c r="S66" s="101"/>
      <c r="T66" s="56" t="str">
        <f t="shared" si="9"/>
        <v>否</v>
      </c>
      <c r="U66" s="69">
        <v>2905</v>
      </c>
      <c r="V66" s="70">
        <v>1</v>
      </c>
      <c r="W66" s="69"/>
      <c r="X66" s="70"/>
      <c r="Y66" s="77"/>
      <c r="Z66" s="77"/>
      <c r="AA66" s="77"/>
      <c r="AB66" s="77"/>
      <c r="AC66" s="77"/>
      <c r="AD66" s="77"/>
      <c r="AE66" s="77"/>
      <c r="AF66" s="77"/>
      <c r="AG66" s="77"/>
      <c r="AH66" s="77"/>
      <c r="AI66" s="56"/>
      <c r="AJ66" s="69"/>
      <c r="AK66" s="69"/>
      <c r="AL66" s="111">
        <v>106.4</v>
      </c>
      <c r="AM66" s="111" t="s">
        <v>75</v>
      </c>
      <c r="AN66" s="69"/>
      <c r="AO66" s="111"/>
      <c r="AP66" s="111">
        <v>150</v>
      </c>
      <c r="AQ66" s="69">
        <f t="shared" si="10"/>
        <v>256.4</v>
      </c>
      <c r="AR66" s="97"/>
    </row>
    <row r="67" s="2" customFormat="1" ht="46" spans="1:44">
      <c r="A67" s="27">
        <v>62</v>
      </c>
      <c r="B67" s="109"/>
      <c r="C67" s="26" t="s">
        <v>245</v>
      </c>
      <c r="D67" s="27" t="s">
        <v>246</v>
      </c>
      <c r="E67" s="46" t="s">
        <v>247</v>
      </c>
      <c r="F67" s="45">
        <f>'[1]2021年度园区有效投入-技术改造'!$I63</f>
        <v>331.44</v>
      </c>
      <c r="G67" s="26" t="s">
        <v>86</v>
      </c>
      <c r="H67" s="27">
        <v>0.7</v>
      </c>
      <c r="I67" s="101"/>
      <c r="J67" s="101"/>
      <c r="K67" s="58">
        <v>364.64</v>
      </c>
      <c r="L67" s="110">
        <f t="shared" si="11"/>
        <v>0.90895129442738</v>
      </c>
      <c r="M67" s="101"/>
      <c r="N67" s="56"/>
      <c r="O67" s="26" t="s">
        <v>69</v>
      </c>
      <c r="P67" s="63" t="s">
        <v>70</v>
      </c>
      <c r="Q67" s="63" t="s">
        <v>70</v>
      </c>
      <c r="R67" s="56"/>
      <c r="S67" s="101"/>
      <c r="T67" s="56" t="str">
        <f t="shared" si="9"/>
        <v>否</v>
      </c>
      <c r="U67" s="69">
        <v>800</v>
      </c>
      <c r="V67" s="70">
        <v>1</v>
      </c>
      <c r="W67" s="69"/>
      <c r="X67" s="70"/>
      <c r="Y67" s="77"/>
      <c r="Z67" s="77"/>
      <c r="AA67" s="77"/>
      <c r="AB67" s="77"/>
      <c r="AC67" s="77"/>
      <c r="AD67" s="77"/>
      <c r="AE67" s="77"/>
      <c r="AF67" s="77"/>
      <c r="AG67" s="77"/>
      <c r="AH67" s="77"/>
      <c r="AI67" s="56"/>
      <c r="AJ67" s="69"/>
      <c r="AK67" s="69"/>
      <c r="AL67" s="111" t="s">
        <v>75</v>
      </c>
      <c r="AM67" s="111" t="s">
        <v>75</v>
      </c>
      <c r="AN67" s="69"/>
      <c r="AO67" s="111"/>
      <c r="AP67" s="111"/>
      <c r="AQ67" s="69">
        <f t="shared" si="10"/>
        <v>0</v>
      </c>
      <c r="AR67" s="97"/>
    </row>
    <row r="68" s="2" customFormat="1" ht="61" spans="1:44">
      <c r="A68" s="27">
        <v>63</v>
      </c>
      <c r="B68" s="109"/>
      <c r="C68" s="26" t="s">
        <v>248</v>
      </c>
      <c r="D68" s="27" t="s">
        <v>249</v>
      </c>
      <c r="E68" s="46" t="s">
        <v>250</v>
      </c>
      <c r="F68" s="45">
        <f>'[1]2021年度园区有效投入-技术改造'!$I64</f>
        <v>3163.41</v>
      </c>
      <c r="G68" s="26" t="s">
        <v>86</v>
      </c>
      <c r="H68" s="27">
        <v>0.7</v>
      </c>
      <c r="I68" s="101"/>
      <c r="J68" s="101"/>
      <c r="K68" s="58">
        <v>39368.79</v>
      </c>
      <c r="L68" s="110">
        <f t="shared" si="11"/>
        <v>0.0803532442830984</v>
      </c>
      <c r="M68" s="101"/>
      <c r="N68" s="56"/>
      <c r="O68" s="26" t="s">
        <v>69</v>
      </c>
      <c r="P68" s="63" t="s">
        <v>70</v>
      </c>
      <c r="Q68" s="63" t="s">
        <v>70</v>
      </c>
      <c r="R68" s="56"/>
      <c r="S68" s="101"/>
      <c r="T68" s="56" t="str">
        <f t="shared" si="9"/>
        <v>是</v>
      </c>
      <c r="U68" s="69">
        <v>3078</v>
      </c>
      <c r="V68" s="70">
        <v>1</v>
      </c>
      <c r="W68" s="69"/>
      <c r="X68" s="70"/>
      <c r="Y68" s="77"/>
      <c r="Z68" s="77"/>
      <c r="AA68" s="77"/>
      <c r="AB68" s="77"/>
      <c r="AC68" s="77"/>
      <c r="AD68" s="77"/>
      <c r="AE68" s="77"/>
      <c r="AF68" s="77"/>
      <c r="AG68" s="77"/>
      <c r="AH68" s="77"/>
      <c r="AI68" s="56"/>
      <c r="AJ68" s="69"/>
      <c r="AK68" s="69"/>
      <c r="AL68" s="111" t="s">
        <v>75</v>
      </c>
      <c r="AM68" s="111" t="s">
        <v>75</v>
      </c>
      <c r="AN68" s="69"/>
      <c r="AO68" s="111"/>
      <c r="AP68" s="111"/>
      <c r="AQ68" s="69">
        <f t="shared" si="10"/>
        <v>0</v>
      </c>
      <c r="AR68" s="97"/>
    </row>
    <row r="69" s="2" customFormat="1" ht="46" spans="1:44">
      <c r="A69" s="27">
        <v>64</v>
      </c>
      <c r="B69" s="109"/>
      <c r="C69" s="26" t="s">
        <v>251</v>
      </c>
      <c r="D69" s="27" t="s">
        <v>252</v>
      </c>
      <c r="E69" s="46" t="s">
        <v>253</v>
      </c>
      <c r="F69" s="45">
        <f>'[1]2021年度园区有效投入-技术改造'!$I65</f>
        <v>559.54</v>
      </c>
      <c r="G69" s="26" t="s">
        <v>62</v>
      </c>
      <c r="H69" s="27">
        <v>0.8</v>
      </c>
      <c r="I69" s="101"/>
      <c r="J69" s="101"/>
      <c r="K69" s="58">
        <v>7836.81</v>
      </c>
      <c r="L69" s="110">
        <f t="shared" si="11"/>
        <v>0.0713989493173881</v>
      </c>
      <c r="M69" s="101"/>
      <c r="N69" s="56"/>
      <c r="O69" s="26" t="s">
        <v>69</v>
      </c>
      <c r="P69" s="63" t="s">
        <v>70</v>
      </c>
      <c r="Q69" s="63" t="s">
        <v>70</v>
      </c>
      <c r="R69" s="56"/>
      <c r="S69" s="101"/>
      <c r="T69" s="56" t="str">
        <f t="shared" si="9"/>
        <v>是</v>
      </c>
      <c r="U69" s="69">
        <v>1500</v>
      </c>
      <c r="V69" s="70">
        <v>1</v>
      </c>
      <c r="W69" s="69"/>
      <c r="X69" s="70"/>
      <c r="Y69" s="77"/>
      <c r="Z69" s="77"/>
      <c r="AA69" s="77"/>
      <c r="AB69" s="77"/>
      <c r="AC69" s="77"/>
      <c r="AD69" s="77"/>
      <c r="AE69" s="77"/>
      <c r="AF69" s="77"/>
      <c r="AG69" s="77"/>
      <c r="AH69" s="77"/>
      <c r="AI69" s="56"/>
      <c r="AJ69" s="69"/>
      <c r="AK69" s="69"/>
      <c r="AL69" s="111" t="s">
        <v>75</v>
      </c>
      <c r="AM69" s="111" t="s">
        <v>75</v>
      </c>
      <c r="AN69" s="69"/>
      <c r="AO69" s="111"/>
      <c r="AP69" s="111"/>
      <c r="AQ69" s="69">
        <f t="shared" si="10"/>
        <v>0</v>
      </c>
      <c r="AR69" s="97"/>
    </row>
    <row r="70" s="2" customFormat="1" ht="61" spans="1:44">
      <c r="A70" s="27">
        <v>65</v>
      </c>
      <c r="B70" s="109"/>
      <c r="C70" s="26" t="s">
        <v>254</v>
      </c>
      <c r="D70" s="27" t="s">
        <v>255</v>
      </c>
      <c r="E70" s="46" t="s">
        <v>256</v>
      </c>
      <c r="F70" s="45">
        <f>'[1]2021年度园区有效投入-技术改造'!$I66</f>
        <v>1293.81</v>
      </c>
      <c r="G70" s="26" t="s">
        <v>62</v>
      </c>
      <c r="H70" s="27">
        <v>0.8</v>
      </c>
      <c r="I70" s="101"/>
      <c r="J70" s="101"/>
      <c r="K70" s="58">
        <v>6563.06</v>
      </c>
      <c r="L70" s="110">
        <f t="shared" si="11"/>
        <v>0.197135177798161</v>
      </c>
      <c r="M70" s="101"/>
      <c r="N70" s="56"/>
      <c r="O70" s="26" t="s">
        <v>69</v>
      </c>
      <c r="P70" s="63" t="s">
        <v>70</v>
      </c>
      <c r="Q70" s="63" t="s">
        <v>70</v>
      </c>
      <c r="R70" s="56"/>
      <c r="S70" s="101"/>
      <c r="T70" s="56" t="str">
        <f t="shared" si="9"/>
        <v>是</v>
      </c>
      <c r="U70" s="69" t="s">
        <v>79</v>
      </c>
      <c r="V70" s="70">
        <v>0.8</v>
      </c>
      <c r="W70" s="69"/>
      <c r="X70" s="70"/>
      <c r="Y70" s="77"/>
      <c r="Z70" s="77"/>
      <c r="AA70" s="77"/>
      <c r="AB70" s="77"/>
      <c r="AC70" s="77"/>
      <c r="AD70" s="77"/>
      <c r="AE70" s="77"/>
      <c r="AF70" s="77"/>
      <c r="AG70" s="77"/>
      <c r="AH70" s="77"/>
      <c r="AI70" s="56"/>
      <c r="AJ70" s="69"/>
      <c r="AK70" s="69"/>
      <c r="AL70" s="111" t="s">
        <v>75</v>
      </c>
      <c r="AM70" s="111" t="s">
        <v>75</v>
      </c>
      <c r="AN70" s="69"/>
      <c r="AO70" s="111"/>
      <c r="AP70" s="111"/>
      <c r="AQ70" s="69">
        <f t="shared" si="10"/>
        <v>0</v>
      </c>
      <c r="AR70" s="97"/>
    </row>
    <row r="71" s="2" customFormat="1" ht="46" spans="1:44">
      <c r="A71" s="27">
        <v>66</v>
      </c>
      <c r="B71" s="109"/>
      <c r="C71" s="26" t="s">
        <v>257</v>
      </c>
      <c r="D71" s="27" t="s">
        <v>258</v>
      </c>
      <c r="E71" s="46" t="s">
        <v>259</v>
      </c>
      <c r="F71" s="45">
        <f>'[1]2021年度园区有效投入-技术改造'!$I67</f>
        <v>380.53</v>
      </c>
      <c r="G71" s="26" t="s">
        <v>62</v>
      </c>
      <c r="H71" s="27">
        <v>0.8</v>
      </c>
      <c r="I71" s="101"/>
      <c r="J71" s="101"/>
      <c r="K71" s="58">
        <v>7722.16</v>
      </c>
      <c r="L71" s="110">
        <f t="shared" si="11"/>
        <v>0.0492776632444808</v>
      </c>
      <c r="M71" s="101"/>
      <c r="N71" s="56"/>
      <c r="O71" s="26" t="s">
        <v>69</v>
      </c>
      <c r="P71" s="63" t="s">
        <v>70</v>
      </c>
      <c r="Q71" s="63" t="s">
        <v>70</v>
      </c>
      <c r="R71" s="56"/>
      <c r="S71" s="101"/>
      <c r="T71" s="56" t="str">
        <f t="shared" ref="T71:T102" si="12">IF(F71&gt;=500,"是","否")</f>
        <v>否</v>
      </c>
      <c r="U71" s="69">
        <v>0</v>
      </c>
      <c r="V71" s="70">
        <v>1</v>
      </c>
      <c r="W71" s="69"/>
      <c r="X71" s="70"/>
      <c r="Y71" s="77"/>
      <c r="Z71" s="77"/>
      <c r="AA71" s="77"/>
      <c r="AB71" s="77"/>
      <c r="AC71" s="77"/>
      <c r="AD71" s="77"/>
      <c r="AE71" s="77"/>
      <c r="AF71" s="77"/>
      <c r="AG71" s="77"/>
      <c r="AH71" s="77"/>
      <c r="AI71" s="56"/>
      <c r="AJ71" s="69"/>
      <c r="AK71" s="69"/>
      <c r="AL71" s="111" t="s">
        <v>75</v>
      </c>
      <c r="AM71" s="111" t="s">
        <v>75</v>
      </c>
      <c r="AN71" s="69"/>
      <c r="AO71" s="111"/>
      <c r="AP71" s="111"/>
      <c r="AQ71" s="69">
        <f t="shared" ref="AQ71:AQ102" si="13">SUM(AJ71:AP71)</f>
        <v>0</v>
      </c>
      <c r="AR71" s="97"/>
    </row>
    <row r="72" s="2" customFormat="1" ht="46" spans="1:44">
      <c r="A72" s="27">
        <v>67</v>
      </c>
      <c r="B72" s="109"/>
      <c r="C72" s="26" t="s">
        <v>260</v>
      </c>
      <c r="D72" s="27" t="s">
        <v>261</v>
      </c>
      <c r="E72" s="46" t="s">
        <v>262</v>
      </c>
      <c r="F72" s="45">
        <f>'[1]2021年度园区有效投入-技术改造'!$I68</f>
        <v>548.98</v>
      </c>
      <c r="G72" s="26" t="s">
        <v>62</v>
      </c>
      <c r="H72" s="27">
        <v>0.8</v>
      </c>
      <c r="I72" s="101"/>
      <c r="J72" s="101"/>
      <c r="K72" s="58">
        <v>2358.47</v>
      </c>
      <c r="L72" s="110">
        <f t="shared" si="11"/>
        <v>0.232769549750474</v>
      </c>
      <c r="M72" s="101"/>
      <c r="N72" s="56"/>
      <c r="O72" s="26" t="s">
        <v>69</v>
      </c>
      <c r="P72" s="63" t="s">
        <v>70</v>
      </c>
      <c r="Q72" s="63" t="s">
        <v>70</v>
      </c>
      <c r="R72" s="56"/>
      <c r="S72" s="101"/>
      <c r="T72" s="56" t="str">
        <f t="shared" si="12"/>
        <v>是</v>
      </c>
      <c r="U72" s="69">
        <v>605</v>
      </c>
      <c r="V72" s="70">
        <v>1</v>
      </c>
      <c r="W72" s="69"/>
      <c r="X72" s="70"/>
      <c r="Y72" s="77"/>
      <c r="Z72" s="77"/>
      <c r="AA72" s="77"/>
      <c r="AB72" s="77"/>
      <c r="AC72" s="77"/>
      <c r="AD72" s="77"/>
      <c r="AE72" s="77"/>
      <c r="AF72" s="77"/>
      <c r="AG72" s="77"/>
      <c r="AH72" s="77"/>
      <c r="AI72" s="56"/>
      <c r="AJ72" s="69"/>
      <c r="AK72" s="69"/>
      <c r="AL72" s="111" t="s">
        <v>75</v>
      </c>
      <c r="AM72" s="111" t="s">
        <v>75</v>
      </c>
      <c r="AN72" s="69"/>
      <c r="AO72" s="111"/>
      <c r="AP72" s="111"/>
      <c r="AQ72" s="69">
        <f t="shared" si="13"/>
        <v>0</v>
      </c>
      <c r="AR72" s="97"/>
    </row>
    <row r="73" s="2" customFormat="1" ht="31" spans="1:44">
      <c r="A73" s="27">
        <v>68</v>
      </c>
      <c r="B73" s="109"/>
      <c r="C73" s="26" t="s">
        <v>263</v>
      </c>
      <c r="D73" s="27" t="s">
        <v>264</v>
      </c>
      <c r="E73" s="46" t="s">
        <v>265</v>
      </c>
      <c r="F73" s="45">
        <f>'[1]2021年度园区有效投入-技术改造'!$I69</f>
        <v>227.4</v>
      </c>
      <c r="G73" s="26" t="s">
        <v>86</v>
      </c>
      <c r="H73" s="27">
        <v>0.7</v>
      </c>
      <c r="I73" s="101"/>
      <c r="J73" s="101"/>
      <c r="K73" s="58">
        <v>1571.35</v>
      </c>
      <c r="L73" s="110">
        <f t="shared" si="11"/>
        <v>0.144716326725427</v>
      </c>
      <c r="M73" s="101"/>
      <c r="N73" s="56"/>
      <c r="O73" s="26" t="s">
        <v>69</v>
      </c>
      <c r="P73" s="63" t="s">
        <v>70</v>
      </c>
      <c r="Q73" s="63" t="s">
        <v>70</v>
      </c>
      <c r="R73" s="56"/>
      <c r="S73" s="101"/>
      <c r="T73" s="56" t="str">
        <f t="shared" si="12"/>
        <v>否</v>
      </c>
      <c r="U73" s="69" t="s">
        <v>79</v>
      </c>
      <c r="V73" s="70">
        <v>1</v>
      </c>
      <c r="W73" s="69"/>
      <c r="X73" s="70"/>
      <c r="Y73" s="77"/>
      <c r="Z73" s="77"/>
      <c r="AA73" s="77"/>
      <c r="AB73" s="77"/>
      <c r="AC73" s="77"/>
      <c r="AD73" s="77"/>
      <c r="AE73" s="77"/>
      <c r="AF73" s="77"/>
      <c r="AG73" s="77"/>
      <c r="AH73" s="77"/>
      <c r="AI73" s="56"/>
      <c r="AJ73" s="69"/>
      <c r="AK73" s="69"/>
      <c r="AL73" s="111" t="s">
        <v>75</v>
      </c>
      <c r="AM73" s="111" t="s">
        <v>75</v>
      </c>
      <c r="AN73" s="69"/>
      <c r="AO73" s="111"/>
      <c r="AP73" s="111"/>
      <c r="AQ73" s="69">
        <f t="shared" si="13"/>
        <v>0</v>
      </c>
      <c r="AR73" s="97"/>
    </row>
    <row r="74" s="2" customFormat="1" ht="46" spans="1:44">
      <c r="A74" s="27">
        <v>69</v>
      </c>
      <c r="B74" s="109"/>
      <c r="C74" s="26" t="s">
        <v>266</v>
      </c>
      <c r="D74" s="27" t="s">
        <v>267</v>
      </c>
      <c r="E74" s="46" t="s">
        <v>268</v>
      </c>
      <c r="F74" s="45">
        <f>'[1]2021年度园区有效投入-技术改造'!$I70</f>
        <v>654.19</v>
      </c>
      <c r="G74" s="26" t="s">
        <v>86</v>
      </c>
      <c r="H74" s="27">
        <v>0.7</v>
      </c>
      <c r="I74" s="101"/>
      <c r="J74" s="101"/>
      <c r="K74" s="58">
        <v>654.19</v>
      </c>
      <c r="L74" s="110">
        <f t="shared" si="11"/>
        <v>1</v>
      </c>
      <c r="M74" s="101"/>
      <c r="N74" s="56"/>
      <c r="O74" s="26" t="s">
        <v>69</v>
      </c>
      <c r="P74" s="63" t="s">
        <v>70</v>
      </c>
      <c r="Q74" s="63" t="s">
        <v>70</v>
      </c>
      <c r="R74" s="56"/>
      <c r="S74" s="101"/>
      <c r="T74" s="56" t="str">
        <f t="shared" si="12"/>
        <v>是</v>
      </c>
      <c r="U74" s="69">
        <v>125</v>
      </c>
      <c r="V74" s="70">
        <v>1</v>
      </c>
      <c r="W74" s="69"/>
      <c r="X74" s="70"/>
      <c r="Y74" s="77"/>
      <c r="Z74" s="77"/>
      <c r="AA74" s="77"/>
      <c r="AB74" s="77"/>
      <c r="AC74" s="77"/>
      <c r="AD74" s="77"/>
      <c r="AE74" s="77"/>
      <c r="AF74" s="77"/>
      <c r="AG74" s="77"/>
      <c r="AH74" s="77"/>
      <c r="AI74" s="56"/>
      <c r="AJ74" s="69"/>
      <c r="AK74" s="69"/>
      <c r="AL74" s="111" t="s">
        <v>75</v>
      </c>
      <c r="AM74" s="111" t="s">
        <v>75</v>
      </c>
      <c r="AN74" s="69"/>
      <c r="AO74" s="111"/>
      <c r="AP74" s="111"/>
      <c r="AQ74" s="69">
        <f t="shared" si="13"/>
        <v>0</v>
      </c>
      <c r="AR74" s="97"/>
    </row>
    <row r="75" s="2" customFormat="1" ht="46" spans="1:44">
      <c r="A75" s="27">
        <v>70</v>
      </c>
      <c r="B75" s="109"/>
      <c r="C75" s="26" t="s">
        <v>269</v>
      </c>
      <c r="D75" s="27" t="s">
        <v>270</v>
      </c>
      <c r="E75" s="46" t="s">
        <v>271</v>
      </c>
      <c r="F75" s="45">
        <f>'[1]2021年度园区有效投入-技术改造'!$I71</f>
        <v>2494.69</v>
      </c>
      <c r="G75" s="26" t="s">
        <v>86</v>
      </c>
      <c r="H75" s="27">
        <v>0.7</v>
      </c>
      <c r="I75" s="101"/>
      <c r="J75" s="101"/>
      <c r="K75" s="58">
        <v>27457.39</v>
      </c>
      <c r="L75" s="110">
        <f t="shared" si="11"/>
        <v>0.0908567784483522</v>
      </c>
      <c r="M75" s="101"/>
      <c r="N75" s="56"/>
      <c r="O75" s="26" t="s">
        <v>69</v>
      </c>
      <c r="P75" s="63" t="s">
        <v>70</v>
      </c>
      <c r="Q75" s="63" t="s">
        <v>70</v>
      </c>
      <c r="R75" s="56"/>
      <c r="S75" s="101"/>
      <c r="T75" s="56" t="str">
        <f t="shared" si="12"/>
        <v>是</v>
      </c>
      <c r="U75" s="69">
        <v>2275</v>
      </c>
      <c r="V75" s="70">
        <v>1</v>
      </c>
      <c r="W75" s="69"/>
      <c r="X75" s="70"/>
      <c r="Y75" s="77"/>
      <c r="Z75" s="77"/>
      <c r="AA75" s="77"/>
      <c r="AB75" s="77"/>
      <c r="AC75" s="77"/>
      <c r="AD75" s="77"/>
      <c r="AE75" s="77"/>
      <c r="AF75" s="77"/>
      <c r="AG75" s="77"/>
      <c r="AH75" s="77"/>
      <c r="AI75" s="56"/>
      <c r="AJ75" s="69"/>
      <c r="AK75" s="69"/>
      <c r="AL75" s="111" t="s">
        <v>75</v>
      </c>
      <c r="AM75" s="111" t="s">
        <v>75</v>
      </c>
      <c r="AN75" s="69"/>
      <c r="AO75" s="111"/>
      <c r="AP75" s="111"/>
      <c r="AQ75" s="69">
        <f t="shared" si="13"/>
        <v>0</v>
      </c>
      <c r="AR75" s="97"/>
    </row>
    <row r="76" s="2" customFormat="1" ht="61" spans="1:44">
      <c r="A76" s="27">
        <v>71</v>
      </c>
      <c r="B76" s="109"/>
      <c r="C76" s="26" t="s">
        <v>272</v>
      </c>
      <c r="D76" s="27" t="s">
        <v>273</v>
      </c>
      <c r="E76" s="46" t="s">
        <v>274</v>
      </c>
      <c r="F76" s="45">
        <f>'[1]2021年度园区有效投入-技术改造'!$I72</f>
        <v>654.79</v>
      </c>
      <c r="G76" s="26" t="s">
        <v>86</v>
      </c>
      <c r="H76" s="27">
        <v>0.7</v>
      </c>
      <c r="I76" s="101"/>
      <c r="J76" s="101"/>
      <c r="K76" s="58">
        <v>3891.5</v>
      </c>
      <c r="L76" s="110">
        <f t="shared" si="11"/>
        <v>0.168261595785687</v>
      </c>
      <c r="M76" s="101"/>
      <c r="N76" s="56"/>
      <c r="O76" s="26" t="s">
        <v>63</v>
      </c>
      <c r="P76" s="63">
        <v>2.8</v>
      </c>
      <c r="Q76" s="63" t="s">
        <v>64</v>
      </c>
      <c r="R76" s="56"/>
      <c r="S76" s="101"/>
      <c r="T76" s="56" t="str">
        <f t="shared" si="12"/>
        <v>是</v>
      </c>
      <c r="U76" s="69">
        <v>422</v>
      </c>
      <c r="V76" s="70">
        <v>1</v>
      </c>
      <c r="W76" s="69"/>
      <c r="X76" s="70"/>
      <c r="Y76" s="77"/>
      <c r="Z76" s="77"/>
      <c r="AA76" s="77"/>
      <c r="AB76" s="77"/>
      <c r="AC76" s="77"/>
      <c r="AD76" s="77"/>
      <c r="AE76" s="77"/>
      <c r="AF76" s="77"/>
      <c r="AG76" s="77"/>
      <c r="AH76" s="77"/>
      <c r="AI76" s="56"/>
      <c r="AJ76" s="69"/>
      <c r="AK76" s="69"/>
      <c r="AL76" s="111" t="s">
        <v>75</v>
      </c>
      <c r="AM76" s="111" t="s">
        <v>75</v>
      </c>
      <c r="AN76" s="69"/>
      <c r="AO76" s="111"/>
      <c r="AP76" s="111"/>
      <c r="AQ76" s="69">
        <f t="shared" si="13"/>
        <v>0</v>
      </c>
      <c r="AR76" s="97"/>
    </row>
    <row r="77" s="2" customFormat="1" ht="46" spans="1:44">
      <c r="A77" s="27">
        <v>72</v>
      </c>
      <c r="B77" s="109"/>
      <c r="C77" s="26" t="s">
        <v>275</v>
      </c>
      <c r="D77" s="27" t="s">
        <v>276</v>
      </c>
      <c r="E77" s="46" t="s">
        <v>277</v>
      </c>
      <c r="F77" s="45">
        <f>'[1]2021年度园区有效投入-技术改造'!$I73</f>
        <v>922.96</v>
      </c>
      <c r="G77" s="26" t="s">
        <v>86</v>
      </c>
      <c r="H77" s="27">
        <v>0.7</v>
      </c>
      <c r="I77" s="101"/>
      <c r="J77" s="101"/>
      <c r="K77" s="58">
        <v>633.11</v>
      </c>
      <c r="L77" s="110">
        <f t="shared" si="11"/>
        <v>1.45781933629227</v>
      </c>
      <c r="M77" s="101"/>
      <c r="N77" s="56"/>
      <c r="O77" s="26" t="s">
        <v>63</v>
      </c>
      <c r="P77" s="63">
        <v>11.5</v>
      </c>
      <c r="Q77" s="63" t="s">
        <v>64</v>
      </c>
      <c r="R77" s="56">
        <v>6</v>
      </c>
      <c r="S77" s="101"/>
      <c r="T77" s="56" t="str">
        <f t="shared" si="12"/>
        <v>是</v>
      </c>
      <c r="U77" s="69">
        <v>5056</v>
      </c>
      <c r="V77" s="70">
        <v>1</v>
      </c>
      <c r="W77" s="69"/>
      <c r="X77" s="70"/>
      <c r="Y77" s="77"/>
      <c r="Z77" s="77"/>
      <c r="AA77" s="77"/>
      <c r="AB77" s="77"/>
      <c r="AC77" s="77"/>
      <c r="AD77" s="77"/>
      <c r="AE77" s="77"/>
      <c r="AF77" s="77"/>
      <c r="AG77" s="77"/>
      <c r="AH77" s="77"/>
      <c r="AI77" s="56"/>
      <c r="AJ77" s="69"/>
      <c r="AK77" s="69"/>
      <c r="AL77" s="111" t="s">
        <v>75</v>
      </c>
      <c r="AM77" s="111" t="s">
        <v>75</v>
      </c>
      <c r="AN77" s="69"/>
      <c r="AO77" s="111"/>
      <c r="AP77" s="111"/>
      <c r="AQ77" s="69">
        <f t="shared" si="13"/>
        <v>0</v>
      </c>
      <c r="AR77" s="97"/>
    </row>
    <row r="78" s="2" customFormat="1" ht="46" spans="1:44">
      <c r="A78" s="27">
        <v>73</v>
      </c>
      <c r="B78" s="109"/>
      <c r="C78" s="26" t="s">
        <v>278</v>
      </c>
      <c r="D78" s="27" t="s">
        <v>279</v>
      </c>
      <c r="E78" s="46" t="s">
        <v>280</v>
      </c>
      <c r="F78" s="45">
        <f>'[1]2021年度园区有效投入-技术改造'!$I74</f>
        <v>4260.35</v>
      </c>
      <c r="G78" s="26" t="s">
        <v>62</v>
      </c>
      <c r="H78" s="27">
        <v>0.8</v>
      </c>
      <c r="I78" s="101"/>
      <c r="J78" s="101"/>
      <c r="K78" s="58">
        <v>174670.62</v>
      </c>
      <c r="L78" s="110">
        <f t="shared" si="11"/>
        <v>0.0243907647433781</v>
      </c>
      <c r="M78" s="101"/>
      <c r="N78" s="56"/>
      <c r="O78" s="26" t="s">
        <v>69</v>
      </c>
      <c r="P78" s="63" t="s">
        <v>70</v>
      </c>
      <c r="Q78" s="63" t="s">
        <v>70</v>
      </c>
      <c r="R78" s="56"/>
      <c r="S78" s="101"/>
      <c r="T78" s="56" t="str">
        <f t="shared" si="12"/>
        <v>是</v>
      </c>
      <c r="U78" s="69">
        <v>6146</v>
      </c>
      <c r="V78" s="70">
        <v>1</v>
      </c>
      <c r="W78" s="69"/>
      <c r="X78" s="70"/>
      <c r="Y78" s="77"/>
      <c r="Z78" s="77"/>
      <c r="AA78" s="77"/>
      <c r="AB78" s="77"/>
      <c r="AC78" s="77"/>
      <c r="AD78" s="77"/>
      <c r="AE78" s="77"/>
      <c r="AF78" s="77"/>
      <c r="AG78" s="77"/>
      <c r="AH78" s="77"/>
      <c r="AI78" s="56"/>
      <c r="AJ78" s="69"/>
      <c r="AK78" s="69"/>
      <c r="AL78" s="111" t="s">
        <v>75</v>
      </c>
      <c r="AM78" s="111" t="s">
        <v>75</v>
      </c>
      <c r="AN78" s="69"/>
      <c r="AO78" s="111"/>
      <c r="AP78" s="111"/>
      <c r="AQ78" s="69">
        <f t="shared" si="13"/>
        <v>0</v>
      </c>
      <c r="AR78" s="97"/>
    </row>
    <row r="79" s="2" customFormat="1" ht="61" spans="1:44">
      <c r="A79" s="27">
        <v>74</v>
      </c>
      <c r="B79" s="109"/>
      <c r="C79" s="26" t="s">
        <v>281</v>
      </c>
      <c r="D79" s="27" t="s">
        <v>282</v>
      </c>
      <c r="E79" s="46" t="s">
        <v>283</v>
      </c>
      <c r="F79" s="45">
        <f>'[1]2021年度园区有效投入-技术改造'!$I75</f>
        <v>2403.47</v>
      </c>
      <c r="G79" s="26" t="s">
        <v>68</v>
      </c>
      <c r="H79" s="27">
        <v>1</v>
      </c>
      <c r="I79" s="101"/>
      <c r="J79" s="101"/>
      <c r="K79" s="58">
        <v>1317750.69</v>
      </c>
      <c r="L79" s="110">
        <f t="shared" ref="L79:L110" si="14">IF(K79&gt;200,F79/K79,1)</f>
        <v>0.00182391860481591</v>
      </c>
      <c r="M79" s="101"/>
      <c r="N79" s="56"/>
      <c r="O79" s="26" t="s">
        <v>69</v>
      </c>
      <c r="P79" s="63" t="s">
        <v>70</v>
      </c>
      <c r="Q79" s="63" t="s">
        <v>70</v>
      </c>
      <c r="R79" s="56"/>
      <c r="S79" s="101"/>
      <c r="T79" s="56" t="str">
        <f t="shared" si="12"/>
        <v>是</v>
      </c>
      <c r="U79" s="69">
        <v>5819</v>
      </c>
      <c r="V79" s="70">
        <v>1</v>
      </c>
      <c r="W79" s="69"/>
      <c r="X79" s="70"/>
      <c r="Y79" s="77"/>
      <c r="Z79" s="77"/>
      <c r="AA79" s="77"/>
      <c r="AB79" s="77"/>
      <c r="AC79" s="77"/>
      <c r="AD79" s="77"/>
      <c r="AE79" s="77"/>
      <c r="AF79" s="77"/>
      <c r="AG79" s="77"/>
      <c r="AH79" s="77"/>
      <c r="AI79" s="56"/>
      <c r="AJ79" s="69"/>
      <c r="AK79" s="69"/>
      <c r="AL79" s="111">
        <v>246.4</v>
      </c>
      <c r="AM79" s="111" t="s">
        <v>75</v>
      </c>
      <c r="AN79" s="69"/>
      <c r="AO79" s="111"/>
      <c r="AP79" s="111"/>
      <c r="AQ79" s="69">
        <f t="shared" si="13"/>
        <v>246.4</v>
      </c>
      <c r="AR79" s="97"/>
    </row>
    <row r="80" s="2" customFormat="1" ht="61" spans="1:44">
      <c r="A80" s="27">
        <v>75</v>
      </c>
      <c r="B80" s="109"/>
      <c r="C80" s="26" t="s">
        <v>284</v>
      </c>
      <c r="D80" s="27" t="s">
        <v>285</v>
      </c>
      <c r="E80" s="46" t="s">
        <v>286</v>
      </c>
      <c r="F80" s="45">
        <f>'[1]2021年度园区有效投入-技术改造'!$I76</f>
        <v>1446.75</v>
      </c>
      <c r="G80" s="26" t="s">
        <v>62</v>
      </c>
      <c r="H80" s="27">
        <v>0.8</v>
      </c>
      <c r="I80" s="101"/>
      <c r="J80" s="101"/>
      <c r="K80" s="58">
        <v>68357.45</v>
      </c>
      <c r="L80" s="110">
        <f t="shared" si="14"/>
        <v>0.0211644817060906</v>
      </c>
      <c r="M80" s="101"/>
      <c r="N80" s="56"/>
      <c r="O80" s="26" t="s">
        <v>69</v>
      </c>
      <c r="P80" s="63" t="s">
        <v>70</v>
      </c>
      <c r="Q80" s="63" t="s">
        <v>70</v>
      </c>
      <c r="R80" s="56"/>
      <c r="S80" s="101"/>
      <c r="T80" s="56" t="str">
        <f t="shared" si="12"/>
        <v>是</v>
      </c>
      <c r="U80" s="69">
        <v>1000</v>
      </c>
      <c r="V80" s="70">
        <v>1</v>
      </c>
      <c r="W80" s="69"/>
      <c r="X80" s="70"/>
      <c r="Y80" s="77"/>
      <c r="Z80" s="77"/>
      <c r="AA80" s="77"/>
      <c r="AB80" s="77"/>
      <c r="AC80" s="77"/>
      <c r="AD80" s="77"/>
      <c r="AE80" s="77"/>
      <c r="AF80" s="77"/>
      <c r="AG80" s="77"/>
      <c r="AH80" s="77"/>
      <c r="AI80" s="56"/>
      <c r="AJ80" s="69"/>
      <c r="AK80" s="69"/>
      <c r="AL80" s="111" t="s">
        <v>75</v>
      </c>
      <c r="AM80" s="111" t="s">
        <v>75</v>
      </c>
      <c r="AN80" s="69"/>
      <c r="AO80" s="111"/>
      <c r="AP80" s="111"/>
      <c r="AQ80" s="69">
        <f t="shared" si="13"/>
        <v>0</v>
      </c>
      <c r="AR80" s="97"/>
    </row>
    <row r="81" s="2" customFormat="1" ht="46" spans="1:44">
      <c r="A81" s="27">
        <v>76</v>
      </c>
      <c r="B81" s="109"/>
      <c r="C81" s="30" t="s">
        <v>287</v>
      </c>
      <c r="D81" s="27" t="s">
        <v>288</v>
      </c>
      <c r="E81" s="46" t="s">
        <v>289</v>
      </c>
      <c r="F81" s="45">
        <f>'[1]2021年度园区有效投入-技术改造'!$I77</f>
        <v>800.53</v>
      </c>
      <c r="G81" s="26" t="s">
        <v>62</v>
      </c>
      <c r="H81" s="27">
        <v>0.8</v>
      </c>
      <c r="I81" s="101"/>
      <c r="J81" s="101"/>
      <c r="K81" s="58">
        <v>294.69</v>
      </c>
      <c r="L81" s="110">
        <f t="shared" si="14"/>
        <v>2.71651566052462</v>
      </c>
      <c r="M81" s="101"/>
      <c r="N81" s="56"/>
      <c r="O81" s="26" t="s">
        <v>69</v>
      </c>
      <c r="P81" s="63" t="s">
        <v>70</v>
      </c>
      <c r="Q81" s="63" t="s">
        <v>70</v>
      </c>
      <c r="R81" s="56"/>
      <c r="S81" s="101"/>
      <c r="T81" s="56" t="str">
        <f t="shared" si="12"/>
        <v>是</v>
      </c>
      <c r="U81" s="69">
        <v>800</v>
      </c>
      <c r="V81" s="70">
        <v>1</v>
      </c>
      <c r="W81" s="69"/>
      <c r="X81" s="70"/>
      <c r="Y81" s="77"/>
      <c r="Z81" s="77"/>
      <c r="AA81" s="77"/>
      <c r="AB81" s="77"/>
      <c r="AC81" s="77"/>
      <c r="AD81" s="77"/>
      <c r="AE81" s="77"/>
      <c r="AF81" s="77"/>
      <c r="AG81" s="77"/>
      <c r="AH81" s="77"/>
      <c r="AI81" s="56"/>
      <c r="AJ81" s="69"/>
      <c r="AK81" s="69"/>
      <c r="AL81" s="111" t="s">
        <v>75</v>
      </c>
      <c r="AM81" s="111" t="s">
        <v>75</v>
      </c>
      <c r="AN81" s="69"/>
      <c r="AO81" s="111"/>
      <c r="AP81" s="111"/>
      <c r="AQ81" s="69">
        <f t="shared" si="13"/>
        <v>0</v>
      </c>
      <c r="AR81" s="97"/>
    </row>
    <row r="82" s="2" customFormat="1" ht="46" spans="1:44">
      <c r="A82" s="27">
        <v>77</v>
      </c>
      <c r="B82" s="109"/>
      <c r="C82" s="26" t="s">
        <v>290</v>
      </c>
      <c r="D82" s="27" t="s">
        <v>291</v>
      </c>
      <c r="E82" s="46" t="s">
        <v>292</v>
      </c>
      <c r="F82" s="45">
        <f>'[1]2021年度园区有效投入-技术改造'!$I78</f>
        <v>1968.16</v>
      </c>
      <c r="G82" s="26" t="s">
        <v>86</v>
      </c>
      <c r="H82" s="27">
        <v>0.7</v>
      </c>
      <c r="I82" s="101"/>
      <c r="J82" s="101"/>
      <c r="K82" s="58">
        <v>2680.75</v>
      </c>
      <c r="L82" s="110">
        <f t="shared" si="14"/>
        <v>0.734182598153502</v>
      </c>
      <c r="M82" s="101"/>
      <c r="N82" s="56"/>
      <c r="O82" s="26" t="s">
        <v>69</v>
      </c>
      <c r="P82" s="63" t="s">
        <v>70</v>
      </c>
      <c r="Q82" s="63" t="s">
        <v>70</v>
      </c>
      <c r="R82" s="56"/>
      <c r="S82" s="101"/>
      <c r="T82" s="56" t="str">
        <f t="shared" si="12"/>
        <v>是</v>
      </c>
      <c r="U82" s="69">
        <v>1500</v>
      </c>
      <c r="V82" s="70">
        <v>1</v>
      </c>
      <c r="W82" s="69"/>
      <c r="X82" s="70"/>
      <c r="Y82" s="77"/>
      <c r="Z82" s="77"/>
      <c r="AA82" s="77"/>
      <c r="AB82" s="77"/>
      <c r="AC82" s="77"/>
      <c r="AD82" s="77"/>
      <c r="AE82" s="77"/>
      <c r="AF82" s="77"/>
      <c r="AG82" s="77"/>
      <c r="AH82" s="77"/>
      <c r="AI82" s="56"/>
      <c r="AJ82" s="69"/>
      <c r="AK82" s="69"/>
      <c r="AL82" s="111" t="s">
        <v>75</v>
      </c>
      <c r="AM82" s="111" t="s">
        <v>75</v>
      </c>
      <c r="AN82" s="69"/>
      <c r="AO82" s="111"/>
      <c r="AP82" s="111"/>
      <c r="AQ82" s="69">
        <f t="shared" si="13"/>
        <v>0</v>
      </c>
      <c r="AR82" s="97"/>
    </row>
    <row r="83" s="2" customFormat="1" ht="46" spans="1:44">
      <c r="A83" s="27">
        <v>78</v>
      </c>
      <c r="B83" s="109"/>
      <c r="C83" s="26" t="s">
        <v>293</v>
      </c>
      <c r="D83" s="27" t="s">
        <v>294</v>
      </c>
      <c r="E83" s="46" t="s">
        <v>295</v>
      </c>
      <c r="F83" s="45">
        <f>'[1]2021年度园区有效投入-技术改造'!$I79</f>
        <v>586.46</v>
      </c>
      <c r="G83" s="26" t="s">
        <v>86</v>
      </c>
      <c r="H83" s="27">
        <v>0.7</v>
      </c>
      <c r="I83" s="101"/>
      <c r="J83" s="101"/>
      <c r="K83" s="58">
        <v>287.69</v>
      </c>
      <c r="L83" s="110">
        <f t="shared" si="14"/>
        <v>2.0385136779172</v>
      </c>
      <c r="M83" s="101"/>
      <c r="N83" s="56"/>
      <c r="O83" s="26" t="s">
        <v>69</v>
      </c>
      <c r="P83" s="63" t="s">
        <v>70</v>
      </c>
      <c r="Q83" s="63" t="s">
        <v>70</v>
      </c>
      <c r="R83" s="56"/>
      <c r="S83" s="101"/>
      <c r="T83" s="56" t="str">
        <f t="shared" si="12"/>
        <v>是</v>
      </c>
      <c r="U83" s="69" t="s">
        <v>79</v>
      </c>
      <c r="V83" s="70">
        <v>0.8</v>
      </c>
      <c r="W83" s="69"/>
      <c r="X83" s="70"/>
      <c r="Y83" s="77"/>
      <c r="Z83" s="77"/>
      <c r="AA83" s="77"/>
      <c r="AB83" s="77"/>
      <c r="AC83" s="77"/>
      <c r="AD83" s="77"/>
      <c r="AE83" s="77"/>
      <c r="AF83" s="77"/>
      <c r="AG83" s="77"/>
      <c r="AH83" s="77"/>
      <c r="AI83" s="56"/>
      <c r="AJ83" s="69"/>
      <c r="AK83" s="69"/>
      <c r="AL83" s="111" t="s">
        <v>75</v>
      </c>
      <c r="AM83" s="111" t="s">
        <v>75</v>
      </c>
      <c r="AN83" s="69"/>
      <c r="AO83" s="111"/>
      <c r="AP83" s="111"/>
      <c r="AQ83" s="69">
        <f t="shared" si="13"/>
        <v>0</v>
      </c>
      <c r="AR83" s="97"/>
    </row>
    <row r="84" s="2" customFormat="1" ht="61" spans="1:44">
      <c r="A84" s="27">
        <v>79</v>
      </c>
      <c r="B84" s="109"/>
      <c r="C84" s="26" t="s">
        <v>296</v>
      </c>
      <c r="D84" s="27" t="s">
        <v>297</v>
      </c>
      <c r="E84" s="46" t="s">
        <v>298</v>
      </c>
      <c r="F84" s="45">
        <f>'[1]2021年度园区有效投入-技术改造'!$I80</f>
        <v>604.08</v>
      </c>
      <c r="G84" s="26" t="s">
        <v>62</v>
      </c>
      <c r="H84" s="27">
        <v>0.8</v>
      </c>
      <c r="I84" s="101"/>
      <c r="J84" s="101"/>
      <c r="K84" s="58">
        <v>7334.74</v>
      </c>
      <c r="L84" s="110">
        <f t="shared" si="14"/>
        <v>0.0823587475493337</v>
      </c>
      <c r="M84" s="101"/>
      <c r="N84" s="56"/>
      <c r="O84" s="26" t="s">
        <v>69</v>
      </c>
      <c r="P84" s="63" t="s">
        <v>70</v>
      </c>
      <c r="Q84" s="63" t="s">
        <v>70</v>
      </c>
      <c r="R84" s="56"/>
      <c r="S84" s="101"/>
      <c r="T84" s="56" t="str">
        <f t="shared" si="12"/>
        <v>是</v>
      </c>
      <c r="U84" s="69" t="s">
        <v>79</v>
      </c>
      <c r="V84" s="70">
        <v>0.8</v>
      </c>
      <c r="W84" s="69"/>
      <c r="X84" s="70"/>
      <c r="Y84" s="77"/>
      <c r="Z84" s="77"/>
      <c r="AA84" s="77"/>
      <c r="AB84" s="77"/>
      <c r="AC84" s="77"/>
      <c r="AD84" s="77"/>
      <c r="AE84" s="77"/>
      <c r="AF84" s="77"/>
      <c r="AG84" s="77"/>
      <c r="AH84" s="77"/>
      <c r="AI84" s="56"/>
      <c r="AJ84" s="69"/>
      <c r="AK84" s="69"/>
      <c r="AL84" s="111" t="s">
        <v>75</v>
      </c>
      <c r="AM84" s="111" t="s">
        <v>75</v>
      </c>
      <c r="AN84" s="69"/>
      <c r="AO84" s="111"/>
      <c r="AP84" s="111"/>
      <c r="AQ84" s="69">
        <f t="shared" si="13"/>
        <v>0</v>
      </c>
      <c r="AR84" s="97"/>
    </row>
    <row r="85" s="2" customFormat="1" ht="61" spans="1:44">
      <c r="A85" s="27">
        <v>80</v>
      </c>
      <c r="B85" s="109"/>
      <c r="C85" s="26" t="s">
        <v>299</v>
      </c>
      <c r="D85" s="27" t="s">
        <v>300</v>
      </c>
      <c r="E85" s="46" t="s">
        <v>301</v>
      </c>
      <c r="F85" s="45">
        <f>'[1]2021年度园区有效投入-技术改造'!$I81</f>
        <v>1325.14</v>
      </c>
      <c r="G85" s="26" t="s">
        <v>86</v>
      </c>
      <c r="H85" s="27">
        <v>0.7</v>
      </c>
      <c r="I85" s="101"/>
      <c r="J85" s="101"/>
      <c r="K85" s="58">
        <v>2588.17</v>
      </c>
      <c r="L85" s="110">
        <f t="shared" si="14"/>
        <v>0.511998825424914</v>
      </c>
      <c r="M85" s="101"/>
      <c r="N85" s="56"/>
      <c r="O85" s="26" t="s">
        <v>69</v>
      </c>
      <c r="P85" s="63" t="s">
        <v>70</v>
      </c>
      <c r="Q85" s="63" t="s">
        <v>70</v>
      </c>
      <c r="R85" s="56"/>
      <c r="S85" s="101"/>
      <c r="T85" s="56" t="str">
        <f t="shared" si="12"/>
        <v>是</v>
      </c>
      <c r="U85" s="69" t="s">
        <v>79</v>
      </c>
      <c r="V85" s="70">
        <v>0.8</v>
      </c>
      <c r="W85" s="69"/>
      <c r="X85" s="70"/>
      <c r="Y85" s="77"/>
      <c r="Z85" s="77"/>
      <c r="AA85" s="77"/>
      <c r="AB85" s="77"/>
      <c r="AC85" s="77"/>
      <c r="AD85" s="77"/>
      <c r="AE85" s="77"/>
      <c r="AF85" s="77"/>
      <c r="AG85" s="77"/>
      <c r="AH85" s="77"/>
      <c r="AI85" s="56"/>
      <c r="AJ85" s="69"/>
      <c r="AK85" s="69"/>
      <c r="AL85" s="111" t="s">
        <v>75</v>
      </c>
      <c r="AM85" s="111" t="s">
        <v>75</v>
      </c>
      <c r="AN85" s="69"/>
      <c r="AO85" s="111"/>
      <c r="AP85" s="111"/>
      <c r="AQ85" s="69">
        <f t="shared" si="13"/>
        <v>0</v>
      </c>
      <c r="AR85" s="97"/>
    </row>
    <row r="86" s="2" customFormat="1" ht="46" spans="1:44">
      <c r="A86" s="27">
        <v>81</v>
      </c>
      <c r="B86" s="109"/>
      <c r="C86" s="26" t="s">
        <v>302</v>
      </c>
      <c r="D86" s="27" t="s">
        <v>303</v>
      </c>
      <c r="E86" s="46" t="s">
        <v>304</v>
      </c>
      <c r="F86" s="45">
        <f>'[1]2021年度园区有效投入-技术改造'!$I82</f>
        <v>6798.1</v>
      </c>
      <c r="G86" s="26" t="s">
        <v>62</v>
      </c>
      <c r="H86" s="27">
        <v>0.8</v>
      </c>
      <c r="I86" s="101"/>
      <c r="J86" s="101"/>
      <c r="K86" s="58">
        <v>102392.34</v>
      </c>
      <c r="L86" s="110">
        <f t="shared" si="14"/>
        <v>0.0663926617948179</v>
      </c>
      <c r="M86" s="101"/>
      <c r="N86" s="56"/>
      <c r="O86" s="26" t="s">
        <v>69</v>
      </c>
      <c r="P86" s="63" t="s">
        <v>70</v>
      </c>
      <c r="Q86" s="63" t="s">
        <v>70</v>
      </c>
      <c r="R86" s="56"/>
      <c r="S86" s="101"/>
      <c r="T86" s="56" t="str">
        <f t="shared" si="12"/>
        <v>是</v>
      </c>
      <c r="U86" s="69" t="s">
        <v>79</v>
      </c>
      <c r="V86" s="70">
        <v>0.8</v>
      </c>
      <c r="W86" s="69"/>
      <c r="X86" s="70"/>
      <c r="Y86" s="77"/>
      <c r="Z86" s="77"/>
      <c r="AA86" s="77"/>
      <c r="AB86" s="77"/>
      <c r="AC86" s="77"/>
      <c r="AD86" s="77"/>
      <c r="AE86" s="77"/>
      <c r="AF86" s="77"/>
      <c r="AG86" s="77"/>
      <c r="AH86" s="77"/>
      <c r="AI86" s="56"/>
      <c r="AJ86" s="69"/>
      <c r="AK86" s="69"/>
      <c r="AL86" s="111">
        <v>183.6</v>
      </c>
      <c r="AM86" s="111" t="s">
        <v>75</v>
      </c>
      <c r="AN86" s="69"/>
      <c r="AO86" s="111"/>
      <c r="AP86" s="111"/>
      <c r="AQ86" s="69">
        <f t="shared" si="13"/>
        <v>183.6</v>
      </c>
      <c r="AR86" s="97"/>
    </row>
    <row r="87" s="2" customFormat="1" ht="61" spans="1:44">
      <c r="A87" s="27">
        <v>82</v>
      </c>
      <c r="B87" s="109"/>
      <c r="C87" s="26" t="s">
        <v>305</v>
      </c>
      <c r="D87" s="27" t="s">
        <v>306</v>
      </c>
      <c r="E87" s="46" t="s">
        <v>307</v>
      </c>
      <c r="F87" s="45">
        <f>'[1]2021年度园区有效投入-技术改造'!$I83</f>
        <v>204.17</v>
      </c>
      <c r="G87" s="26" t="s">
        <v>86</v>
      </c>
      <c r="H87" s="27">
        <v>0.7</v>
      </c>
      <c r="I87" s="101"/>
      <c r="J87" s="101"/>
      <c r="K87" s="58">
        <v>840.63</v>
      </c>
      <c r="L87" s="110">
        <f t="shared" si="14"/>
        <v>0.242877365785185</v>
      </c>
      <c r="M87" s="101"/>
      <c r="N87" s="56"/>
      <c r="O87" s="26" t="s">
        <v>69</v>
      </c>
      <c r="P87" s="63" t="s">
        <v>70</v>
      </c>
      <c r="Q87" s="63" t="s">
        <v>70</v>
      </c>
      <c r="R87" s="56"/>
      <c r="S87" s="101"/>
      <c r="T87" s="56" t="str">
        <f t="shared" si="12"/>
        <v>否</v>
      </c>
      <c r="U87" s="69" t="s">
        <v>79</v>
      </c>
      <c r="V87" s="70">
        <v>1</v>
      </c>
      <c r="W87" s="69"/>
      <c r="X87" s="70"/>
      <c r="Y87" s="77"/>
      <c r="Z87" s="77"/>
      <c r="AA87" s="77"/>
      <c r="AB87" s="77"/>
      <c r="AC87" s="77"/>
      <c r="AD87" s="77"/>
      <c r="AE87" s="77"/>
      <c r="AF87" s="77"/>
      <c r="AG87" s="77"/>
      <c r="AH87" s="77"/>
      <c r="AI87" s="56"/>
      <c r="AJ87" s="69"/>
      <c r="AK87" s="69"/>
      <c r="AL87" s="111" t="s">
        <v>75</v>
      </c>
      <c r="AM87" s="111" t="s">
        <v>75</v>
      </c>
      <c r="AN87" s="69"/>
      <c r="AO87" s="111"/>
      <c r="AP87" s="111"/>
      <c r="AQ87" s="69">
        <f t="shared" si="13"/>
        <v>0</v>
      </c>
      <c r="AR87" s="97"/>
    </row>
    <row r="88" s="2" customFormat="1" ht="46" spans="1:44">
      <c r="A88" s="27">
        <v>83</v>
      </c>
      <c r="B88" s="109"/>
      <c r="C88" s="26" t="s">
        <v>308</v>
      </c>
      <c r="D88" s="27" t="s">
        <v>309</v>
      </c>
      <c r="E88" s="46" t="s">
        <v>310</v>
      </c>
      <c r="F88" s="45">
        <f>'[1]2021年度园区有效投入-技术改造'!$I84</f>
        <v>609.28</v>
      </c>
      <c r="G88" s="26" t="s">
        <v>90</v>
      </c>
      <c r="H88" s="27">
        <v>0.6</v>
      </c>
      <c r="I88" s="101"/>
      <c r="J88" s="101"/>
      <c r="K88" s="58">
        <v>205.68</v>
      </c>
      <c r="L88" s="110">
        <f t="shared" si="14"/>
        <v>2.96227148969273</v>
      </c>
      <c r="M88" s="101"/>
      <c r="N88" s="56"/>
      <c r="O88" s="26" t="s">
        <v>69</v>
      </c>
      <c r="P88" s="63" t="s">
        <v>70</v>
      </c>
      <c r="Q88" s="63" t="s">
        <v>70</v>
      </c>
      <c r="R88" s="56"/>
      <c r="S88" s="101"/>
      <c r="T88" s="56" t="str">
        <f t="shared" si="12"/>
        <v>是</v>
      </c>
      <c r="U88" s="69">
        <v>976</v>
      </c>
      <c r="V88" s="70">
        <v>1</v>
      </c>
      <c r="W88" s="69"/>
      <c r="X88" s="70"/>
      <c r="Y88" s="77"/>
      <c r="Z88" s="77"/>
      <c r="AA88" s="77"/>
      <c r="AB88" s="77"/>
      <c r="AC88" s="77"/>
      <c r="AD88" s="77"/>
      <c r="AE88" s="77"/>
      <c r="AF88" s="77"/>
      <c r="AG88" s="77"/>
      <c r="AH88" s="77"/>
      <c r="AI88" s="56"/>
      <c r="AJ88" s="69"/>
      <c r="AK88" s="69"/>
      <c r="AL88" s="111" t="s">
        <v>75</v>
      </c>
      <c r="AM88" s="111" t="s">
        <v>75</v>
      </c>
      <c r="AN88" s="69"/>
      <c r="AO88" s="111"/>
      <c r="AP88" s="111"/>
      <c r="AQ88" s="69">
        <f t="shared" si="13"/>
        <v>0</v>
      </c>
      <c r="AR88" s="97"/>
    </row>
    <row r="89" s="2" customFormat="1" ht="61" spans="1:44">
      <c r="A89" s="27">
        <v>84</v>
      </c>
      <c r="B89" s="109"/>
      <c r="C89" s="26" t="s">
        <v>311</v>
      </c>
      <c r="D89" s="27" t="s">
        <v>312</v>
      </c>
      <c r="E89" s="46" t="s">
        <v>313</v>
      </c>
      <c r="F89" s="45">
        <f>'[1]2021年度园区有效投入-技术改造'!$I85</f>
        <v>949.05</v>
      </c>
      <c r="G89" s="26" t="s">
        <v>62</v>
      </c>
      <c r="H89" s="27">
        <v>0.8</v>
      </c>
      <c r="I89" s="101"/>
      <c r="J89" s="101"/>
      <c r="K89" s="58">
        <v>3026.26</v>
      </c>
      <c r="L89" s="110">
        <f t="shared" si="14"/>
        <v>0.313604911673154</v>
      </c>
      <c r="M89" s="101"/>
      <c r="N89" s="56"/>
      <c r="O89" s="26" t="s">
        <v>69</v>
      </c>
      <c r="P89" s="63" t="s">
        <v>70</v>
      </c>
      <c r="Q89" s="63" t="s">
        <v>70</v>
      </c>
      <c r="R89" s="56"/>
      <c r="S89" s="101"/>
      <c r="T89" s="56" t="str">
        <f t="shared" si="12"/>
        <v>是</v>
      </c>
      <c r="U89" s="69">
        <v>1287</v>
      </c>
      <c r="V89" s="70">
        <v>1</v>
      </c>
      <c r="W89" s="69"/>
      <c r="X89" s="70"/>
      <c r="Y89" s="77"/>
      <c r="Z89" s="77"/>
      <c r="AA89" s="77"/>
      <c r="AB89" s="77"/>
      <c r="AC89" s="77"/>
      <c r="AD89" s="77"/>
      <c r="AE89" s="77"/>
      <c r="AF89" s="77"/>
      <c r="AG89" s="77"/>
      <c r="AH89" s="77"/>
      <c r="AI89" s="56"/>
      <c r="AJ89" s="69"/>
      <c r="AK89" s="69"/>
      <c r="AL89" s="111" t="s">
        <v>75</v>
      </c>
      <c r="AM89" s="111" t="s">
        <v>75</v>
      </c>
      <c r="AN89" s="69"/>
      <c r="AO89" s="111"/>
      <c r="AP89" s="111"/>
      <c r="AQ89" s="69">
        <f t="shared" si="13"/>
        <v>0</v>
      </c>
      <c r="AR89" s="97"/>
    </row>
    <row r="90" s="2" customFormat="1" ht="46" spans="1:44">
      <c r="A90" s="27">
        <v>85</v>
      </c>
      <c r="B90" s="109"/>
      <c r="C90" s="26" t="s">
        <v>314</v>
      </c>
      <c r="D90" s="27" t="s">
        <v>315</v>
      </c>
      <c r="E90" s="46" t="s">
        <v>316</v>
      </c>
      <c r="F90" s="45">
        <f>'[1]2021年度园区有效投入-技术改造'!$I86</f>
        <v>719.35</v>
      </c>
      <c r="G90" s="26" t="s">
        <v>90</v>
      </c>
      <c r="H90" s="27">
        <v>0.6</v>
      </c>
      <c r="I90" s="101"/>
      <c r="J90" s="101"/>
      <c r="K90" s="58">
        <v>424.87</v>
      </c>
      <c r="L90" s="110">
        <f t="shared" si="14"/>
        <v>1.6931061265799</v>
      </c>
      <c r="M90" s="101"/>
      <c r="N90" s="56"/>
      <c r="O90" s="26" t="s">
        <v>69</v>
      </c>
      <c r="P90" s="63" t="s">
        <v>70</v>
      </c>
      <c r="Q90" s="63" t="s">
        <v>70</v>
      </c>
      <c r="R90" s="56"/>
      <c r="S90" s="101"/>
      <c r="T90" s="56" t="str">
        <f t="shared" si="12"/>
        <v>是</v>
      </c>
      <c r="U90" s="69" t="s">
        <v>79</v>
      </c>
      <c r="V90" s="70">
        <v>0.8</v>
      </c>
      <c r="W90" s="69"/>
      <c r="X90" s="70"/>
      <c r="Y90" s="77"/>
      <c r="Z90" s="77"/>
      <c r="AA90" s="77"/>
      <c r="AB90" s="77"/>
      <c r="AC90" s="77"/>
      <c r="AD90" s="77"/>
      <c r="AE90" s="77"/>
      <c r="AF90" s="77"/>
      <c r="AG90" s="77"/>
      <c r="AH90" s="77"/>
      <c r="AI90" s="56"/>
      <c r="AJ90" s="69"/>
      <c r="AK90" s="69"/>
      <c r="AL90" s="111" t="s">
        <v>75</v>
      </c>
      <c r="AM90" s="111" t="s">
        <v>75</v>
      </c>
      <c r="AN90" s="69"/>
      <c r="AO90" s="111"/>
      <c r="AP90" s="111"/>
      <c r="AQ90" s="69">
        <f t="shared" si="13"/>
        <v>0</v>
      </c>
      <c r="AR90" s="97"/>
    </row>
    <row r="91" s="2" customFormat="1" ht="61" spans="1:44">
      <c r="A91" s="27">
        <v>86</v>
      </c>
      <c r="B91" s="109"/>
      <c r="C91" s="26" t="s">
        <v>317</v>
      </c>
      <c r="D91" s="27" t="s">
        <v>318</v>
      </c>
      <c r="E91" s="46" t="s">
        <v>319</v>
      </c>
      <c r="F91" s="45">
        <f>'[1]2021年度园区有效投入-技术改造'!$I87</f>
        <v>2871.83</v>
      </c>
      <c r="G91" s="26" t="s">
        <v>62</v>
      </c>
      <c r="H91" s="27">
        <v>0.8</v>
      </c>
      <c r="I91" s="101"/>
      <c r="J91" s="101"/>
      <c r="K91" s="58">
        <v>2951.11</v>
      </c>
      <c r="L91" s="110">
        <f t="shared" si="14"/>
        <v>0.973135532054041</v>
      </c>
      <c r="M91" s="101"/>
      <c r="N91" s="56"/>
      <c r="O91" s="26" t="s">
        <v>69</v>
      </c>
      <c r="P91" s="63" t="s">
        <v>70</v>
      </c>
      <c r="Q91" s="63" t="s">
        <v>70</v>
      </c>
      <c r="R91" s="56"/>
      <c r="S91" s="101"/>
      <c r="T91" s="56" t="str">
        <f t="shared" si="12"/>
        <v>是</v>
      </c>
      <c r="U91" s="69">
        <v>1922</v>
      </c>
      <c r="V91" s="70">
        <v>1</v>
      </c>
      <c r="W91" s="69"/>
      <c r="X91" s="70"/>
      <c r="Y91" s="77"/>
      <c r="Z91" s="77"/>
      <c r="AA91" s="77"/>
      <c r="AB91" s="77"/>
      <c r="AC91" s="77"/>
      <c r="AD91" s="77"/>
      <c r="AE91" s="77"/>
      <c r="AF91" s="77"/>
      <c r="AG91" s="77"/>
      <c r="AH91" s="77"/>
      <c r="AI91" s="56"/>
      <c r="AJ91" s="69"/>
      <c r="AK91" s="69"/>
      <c r="AL91" s="111" t="s">
        <v>75</v>
      </c>
      <c r="AM91" s="111" t="s">
        <v>75</v>
      </c>
      <c r="AN91" s="69"/>
      <c r="AO91" s="111"/>
      <c r="AP91" s="111"/>
      <c r="AQ91" s="69">
        <f t="shared" si="13"/>
        <v>0</v>
      </c>
      <c r="AR91" s="97"/>
    </row>
    <row r="92" s="2" customFormat="1" ht="61" spans="1:44">
      <c r="A92" s="27">
        <v>87</v>
      </c>
      <c r="B92" s="109"/>
      <c r="C92" s="26" t="s">
        <v>320</v>
      </c>
      <c r="D92" s="27" t="s">
        <v>321</v>
      </c>
      <c r="E92" s="46" t="s">
        <v>322</v>
      </c>
      <c r="F92" s="45">
        <f>'[1]2021年度园区有效投入-技术改造'!$I88</f>
        <v>1235.3</v>
      </c>
      <c r="G92" s="26" t="s">
        <v>90</v>
      </c>
      <c r="H92" s="27">
        <v>0.6</v>
      </c>
      <c r="I92" s="101"/>
      <c r="J92" s="101"/>
      <c r="K92" s="58">
        <v>12641.23</v>
      </c>
      <c r="L92" s="110">
        <f t="shared" si="14"/>
        <v>0.0977199212418412</v>
      </c>
      <c r="M92" s="101"/>
      <c r="N92" s="56"/>
      <c r="O92" s="26" t="s">
        <v>69</v>
      </c>
      <c r="P92" s="63" t="s">
        <v>70</v>
      </c>
      <c r="Q92" s="63" t="s">
        <v>70</v>
      </c>
      <c r="R92" s="56"/>
      <c r="S92" s="101"/>
      <c r="T92" s="56" t="str">
        <f t="shared" si="12"/>
        <v>是</v>
      </c>
      <c r="U92" s="69">
        <v>521</v>
      </c>
      <c r="V92" s="70">
        <v>1</v>
      </c>
      <c r="W92" s="69"/>
      <c r="X92" s="70"/>
      <c r="Y92" s="77"/>
      <c r="Z92" s="77"/>
      <c r="AA92" s="77"/>
      <c r="AB92" s="77"/>
      <c r="AC92" s="77"/>
      <c r="AD92" s="77"/>
      <c r="AE92" s="77"/>
      <c r="AF92" s="77"/>
      <c r="AG92" s="77"/>
      <c r="AH92" s="77"/>
      <c r="AI92" s="56"/>
      <c r="AJ92" s="69"/>
      <c r="AK92" s="69"/>
      <c r="AL92" s="111" t="s">
        <v>75</v>
      </c>
      <c r="AM92" s="111" t="s">
        <v>75</v>
      </c>
      <c r="AN92" s="69"/>
      <c r="AO92" s="111"/>
      <c r="AP92" s="111"/>
      <c r="AQ92" s="69">
        <f t="shared" si="13"/>
        <v>0</v>
      </c>
      <c r="AR92" s="97"/>
    </row>
    <row r="93" s="2" customFormat="1" ht="46" spans="1:44">
      <c r="A93" s="27">
        <v>88</v>
      </c>
      <c r="B93" s="109"/>
      <c r="C93" s="26" t="s">
        <v>323</v>
      </c>
      <c r="D93" s="27" t="s">
        <v>324</v>
      </c>
      <c r="E93" s="46" t="s">
        <v>325</v>
      </c>
      <c r="F93" s="45">
        <f>'[1]2021年度园区有效投入-技术改造'!$I89</f>
        <v>269.94</v>
      </c>
      <c r="G93" s="26" t="s">
        <v>62</v>
      </c>
      <c r="H93" s="27">
        <v>0.8</v>
      </c>
      <c r="I93" s="101"/>
      <c r="J93" s="101"/>
      <c r="K93" s="58">
        <v>14738.16</v>
      </c>
      <c r="L93" s="110">
        <f t="shared" si="14"/>
        <v>0.0183157191942549</v>
      </c>
      <c r="M93" s="101"/>
      <c r="N93" s="56"/>
      <c r="O93" s="26" t="s">
        <v>63</v>
      </c>
      <c r="P93" s="63">
        <v>1.2</v>
      </c>
      <c r="Q93" s="63" t="s">
        <v>64</v>
      </c>
      <c r="R93" s="56"/>
      <c r="S93" s="101"/>
      <c r="T93" s="56" t="str">
        <f t="shared" si="12"/>
        <v>否</v>
      </c>
      <c r="U93" s="69" t="s">
        <v>79</v>
      </c>
      <c r="V93" s="70">
        <v>1</v>
      </c>
      <c r="W93" s="69"/>
      <c r="X93" s="70"/>
      <c r="Y93" s="77"/>
      <c r="Z93" s="77"/>
      <c r="AA93" s="77"/>
      <c r="AB93" s="77"/>
      <c r="AC93" s="77"/>
      <c r="AD93" s="77"/>
      <c r="AE93" s="77"/>
      <c r="AF93" s="77"/>
      <c r="AG93" s="77"/>
      <c r="AH93" s="77"/>
      <c r="AI93" s="56"/>
      <c r="AJ93" s="69"/>
      <c r="AK93" s="69"/>
      <c r="AL93" s="111" t="s">
        <v>75</v>
      </c>
      <c r="AM93" s="111" t="s">
        <v>75</v>
      </c>
      <c r="AN93" s="69"/>
      <c r="AO93" s="111"/>
      <c r="AP93" s="111"/>
      <c r="AQ93" s="69">
        <f t="shared" si="13"/>
        <v>0</v>
      </c>
      <c r="AR93" s="97"/>
    </row>
    <row r="94" s="2" customFormat="1" ht="31" spans="1:44">
      <c r="A94" s="27">
        <v>89</v>
      </c>
      <c r="B94" s="109"/>
      <c r="C94" s="26" t="s">
        <v>326</v>
      </c>
      <c r="D94" s="27" t="s">
        <v>327</v>
      </c>
      <c r="E94" s="46" t="s">
        <v>328</v>
      </c>
      <c r="F94" s="45">
        <f>'[1]2021年度园区有效投入-技术改造'!$I90</f>
        <v>1040.83</v>
      </c>
      <c r="G94" s="26" t="s">
        <v>62</v>
      </c>
      <c r="H94" s="27">
        <v>0.8</v>
      </c>
      <c r="I94" s="101"/>
      <c r="J94" s="101"/>
      <c r="K94" s="58">
        <v>11896.97</v>
      </c>
      <c r="L94" s="110">
        <f t="shared" si="14"/>
        <v>0.0874869819794452</v>
      </c>
      <c r="M94" s="101"/>
      <c r="N94" s="56"/>
      <c r="O94" s="26" t="s">
        <v>69</v>
      </c>
      <c r="P94" s="63" t="s">
        <v>70</v>
      </c>
      <c r="Q94" s="63" t="s">
        <v>70</v>
      </c>
      <c r="R94" s="56"/>
      <c r="S94" s="101"/>
      <c r="T94" s="56" t="str">
        <f t="shared" si="12"/>
        <v>是</v>
      </c>
      <c r="U94" s="69">
        <v>1034</v>
      </c>
      <c r="V94" s="70">
        <v>1</v>
      </c>
      <c r="W94" s="69"/>
      <c r="X94" s="70"/>
      <c r="Y94" s="77"/>
      <c r="Z94" s="77"/>
      <c r="AA94" s="77"/>
      <c r="AB94" s="77"/>
      <c r="AC94" s="77"/>
      <c r="AD94" s="77"/>
      <c r="AE94" s="77"/>
      <c r="AF94" s="77"/>
      <c r="AG94" s="77"/>
      <c r="AH94" s="77"/>
      <c r="AI94" s="56"/>
      <c r="AJ94" s="69"/>
      <c r="AK94" s="69"/>
      <c r="AL94" s="111" t="s">
        <v>75</v>
      </c>
      <c r="AM94" s="111" t="s">
        <v>75</v>
      </c>
      <c r="AN94" s="69"/>
      <c r="AO94" s="111"/>
      <c r="AP94" s="111"/>
      <c r="AQ94" s="69">
        <f t="shared" si="13"/>
        <v>0</v>
      </c>
      <c r="AR94" s="97"/>
    </row>
    <row r="95" s="2" customFormat="1" ht="61" spans="1:44">
      <c r="A95" s="27">
        <v>90</v>
      </c>
      <c r="B95" s="109"/>
      <c r="C95" s="26" t="s">
        <v>329</v>
      </c>
      <c r="D95" s="27" t="s">
        <v>330</v>
      </c>
      <c r="E95" s="46" t="s">
        <v>331</v>
      </c>
      <c r="F95" s="45">
        <f>'[1]2021年度园区有效投入-技术改造'!$I91</f>
        <v>566.03</v>
      </c>
      <c r="G95" s="26" t="s">
        <v>86</v>
      </c>
      <c r="H95" s="27">
        <v>0.7</v>
      </c>
      <c r="I95" s="101"/>
      <c r="J95" s="101"/>
      <c r="K95" s="58">
        <v>99.15</v>
      </c>
      <c r="L95" s="110">
        <f t="shared" si="14"/>
        <v>1</v>
      </c>
      <c r="M95" s="101"/>
      <c r="N95" s="56"/>
      <c r="O95" s="26" t="s">
        <v>69</v>
      </c>
      <c r="P95" s="63" t="s">
        <v>70</v>
      </c>
      <c r="Q95" s="63" t="s">
        <v>70</v>
      </c>
      <c r="R95" s="56"/>
      <c r="S95" s="101"/>
      <c r="T95" s="56" t="str">
        <f t="shared" si="12"/>
        <v>是</v>
      </c>
      <c r="U95" s="69" t="s">
        <v>79</v>
      </c>
      <c r="V95" s="70">
        <v>0.8</v>
      </c>
      <c r="W95" s="69"/>
      <c r="X95" s="70"/>
      <c r="Y95" s="77"/>
      <c r="Z95" s="77"/>
      <c r="AA95" s="77"/>
      <c r="AB95" s="77"/>
      <c r="AC95" s="77"/>
      <c r="AD95" s="77"/>
      <c r="AE95" s="77"/>
      <c r="AF95" s="77"/>
      <c r="AG95" s="77"/>
      <c r="AH95" s="77"/>
      <c r="AI95" s="56"/>
      <c r="AJ95" s="69"/>
      <c r="AK95" s="69"/>
      <c r="AL95" s="111" t="s">
        <v>75</v>
      </c>
      <c r="AM95" s="111" t="s">
        <v>75</v>
      </c>
      <c r="AN95" s="69"/>
      <c r="AO95" s="111"/>
      <c r="AP95" s="111"/>
      <c r="AQ95" s="69">
        <f t="shared" si="13"/>
        <v>0</v>
      </c>
      <c r="AR95" s="97"/>
    </row>
    <row r="96" s="2" customFormat="1" ht="46" spans="1:44">
      <c r="A96" s="27">
        <v>91</v>
      </c>
      <c r="B96" s="109"/>
      <c r="C96" s="26" t="s">
        <v>332</v>
      </c>
      <c r="D96" s="27" t="s">
        <v>333</v>
      </c>
      <c r="E96" s="46" t="s">
        <v>334</v>
      </c>
      <c r="F96" s="45">
        <f>'[1]2021年度园区有效投入-技术改造'!$I92</f>
        <v>1044.77</v>
      </c>
      <c r="G96" s="26" t="s">
        <v>62</v>
      </c>
      <c r="H96" s="27">
        <v>0.8</v>
      </c>
      <c r="I96" s="101"/>
      <c r="J96" s="101"/>
      <c r="K96" s="58">
        <v>43223.69</v>
      </c>
      <c r="L96" s="110">
        <f t="shared" si="14"/>
        <v>0.0241712357274448</v>
      </c>
      <c r="M96" s="101"/>
      <c r="N96" s="56"/>
      <c r="O96" s="26" t="s">
        <v>69</v>
      </c>
      <c r="P96" s="63" t="s">
        <v>70</v>
      </c>
      <c r="Q96" s="63" t="s">
        <v>70</v>
      </c>
      <c r="R96" s="56"/>
      <c r="S96" s="101"/>
      <c r="T96" s="56" t="str">
        <f t="shared" si="12"/>
        <v>是</v>
      </c>
      <c r="U96" s="69">
        <v>1400</v>
      </c>
      <c r="V96" s="70">
        <v>1</v>
      </c>
      <c r="W96" s="69"/>
      <c r="X96" s="70"/>
      <c r="Y96" s="77"/>
      <c r="Z96" s="77"/>
      <c r="AA96" s="77"/>
      <c r="AB96" s="77"/>
      <c r="AC96" s="77"/>
      <c r="AD96" s="77"/>
      <c r="AE96" s="77"/>
      <c r="AF96" s="77"/>
      <c r="AG96" s="77"/>
      <c r="AH96" s="77"/>
      <c r="AI96" s="56"/>
      <c r="AJ96" s="69"/>
      <c r="AK96" s="69"/>
      <c r="AL96" s="111" t="s">
        <v>75</v>
      </c>
      <c r="AM96" s="111" t="s">
        <v>75</v>
      </c>
      <c r="AN96" s="69"/>
      <c r="AO96" s="111"/>
      <c r="AP96" s="111"/>
      <c r="AQ96" s="69">
        <f t="shared" si="13"/>
        <v>0</v>
      </c>
      <c r="AR96" s="97"/>
    </row>
    <row r="97" s="2" customFormat="1" ht="46" spans="1:44">
      <c r="A97" s="27">
        <v>92</v>
      </c>
      <c r="B97" s="109"/>
      <c r="C97" s="26" t="s">
        <v>335</v>
      </c>
      <c r="D97" s="27" t="s">
        <v>336</v>
      </c>
      <c r="E97" s="46" t="s">
        <v>337</v>
      </c>
      <c r="F97" s="45">
        <f>'[1]2021年度园区有效投入-技术改造'!$I93</f>
        <v>2289.93</v>
      </c>
      <c r="G97" s="26" t="s">
        <v>62</v>
      </c>
      <c r="H97" s="27">
        <v>0.8</v>
      </c>
      <c r="I97" s="101"/>
      <c r="J97" s="101"/>
      <c r="K97" s="58">
        <v>9362.28</v>
      </c>
      <c r="L97" s="110">
        <f t="shared" si="14"/>
        <v>0.244591061151771</v>
      </c>
      <c r="M97" s="101"/>
      <c r="N97" s="56"/>
      <c r="O97" s="26" t="s">
        <v>69</v>
      </c>
      <c r="P97" s="63" t="s">
        <v>70</v>
      </c>
      <c r="Q97" s="63" t="s">
        <v>70</v>
      </c>
      <c r="R97" s="56"/>
      <c r="S97" s="101"/>
      <c r="T97" s="56" t="str">
        <f t="shared" si="12"/>
        <v>是</v>
      </c>
      <c r="U97" s="69">
        <v>7489</v>
      </c>
      <c r="V97" s="70">
        <v>1</v>
      </c>
      <c r="W97" s="69"/>
      <c r="X97" s="70"/>
      <c r="Y97" s="77"/>
      <c r="Z97" s="77"/>
      <c r="AA97" s="77"/>
      <c r="AB97" s="77"/>
      <c r="AC97" s="77"/>
      <c r="AD97" s="77"/>
      <c r="AE97" s="77"/>
      <c r="AF97" s="77"/>
      <c r="AG97" s="77"/>
      <c r="AH97" s="77"/>
      <c r="AI97" s="56"/>
      <c r="AJ97" s="69"/>
      <c r="AK97" s="69"/>
      <c r="AL97" s="111" t="s">
        <v>75</v>
      </c>
      <c r="AM97" s="111" t="s">
        <v>75</v>
      </c>
      <c r="AN97" s="69"/>
      <c r="AO97" s="111">
        <v>269.79</v>
      </c>
      <c r="AP97" s="111"/>
      <c r="AQ97" s="69">
        <f t="shared" si="13"/>
        <v>269.79</v>
      </c>
      <c r="AR97" s="97"/>
    </row>
    <row r="98" s="2" customFormat="1" ht="46" spans="1:44">
      <c r="A98" s="27">
        <v>93</v>
      </c>
      <c r="B98" s="109"/>
      <c r="C98" s="26" t="s">
        <v>338</v>
      </c>
      <c r="D98" s="27" t="s">
        <v>339</v>
      </c>
      <c r="E98" s="46" t="s">
        <v>340</v>
      </c>
      <c r="F98" s="45">
        <f>'[1]2021年度园区有效投入-技术改造'!$I94</f>
        <v>1429.73</v>
      </c>
      <c r="G98" s="26" t="s">
        <v>86</v>
      </c>
      <c r="H98" s="27">
        <v>0.7</v>
      </c>
      <c r="I98" s="101"/>
      <c r="J98" s="101"/>
      <c r="K98" s="58">
        <v>7041.82</v>
      </c>
      <c r="L98" s="110">
        <f t="shared" si="14"/>
        <v>0.203034158782815</v>
      </c>
      <c r="M98" s="101"/>
      <c r="N98" s="56"/>
      <c r="O98" s="26" t="s">
        <v>69</v>
      </c>
      <c r="P98" s="63" t="s">
        <v>70</v>
      </c>
      <c r="Q98" s="63" t="s">
        <v>70</v>
      </c>
      <c r="R98" s="56"/>
      <c r="S98" s="101"/>
      <c r="T98" s="56" t="str">
        <f t="shared" si="12"/>
        <v>是</v>
      </c>
      <c r="U98" s="69" t="s">
        <v>79</v>
      </c>
      <c r="V98" s="70">
        <v>0.8</v>
      </c>
      <c r="W98" s="69"/>
      <c r="X98" s="70"/>
      <c r="Y98" s="77"/>
      <c r="Z98" s="77"/>
      <c r="AA98" s="77"/>
      <c r="AB98" s="77"/>
      <c r="AC98" s="77"/>
      <c r="AD98" s="77"/>
      <c r="AE98" s="77"/>
      <c r="AF98" s="77"/>
      <c r="AG98" s="77"/>
      <c r="AH98" s="77"/>
      <c r="AI98" s="56"/>
      <c r="AJ98" s="69"/>
      <c r="AK98" s="69"/>
      <c r="AL98" s="111" t="s">
        <v>75</v>
      </c>
      <c r="AM98" s="111" t="s">
        <v>75</v>
      </c>
      <c r="AN98" s="69"/>
      <c r="AO98" s="69"/>
      <c r="AP98" s="111"/>
      <c r="AQ98" s="69">
        <f t="shared" si="13"/>
        <v>0</v>
      </c>
      <c r="AR98" s="97"/>
    </row>
    <row r="99" s="2" customFormat="1" ht="61" spans="1:44">
      <c r="A99" s="27">
        <v>94</v>
      </c>
      <c r="B99" s="109"/>
      <c r="C99" s="26" t="s">
        <v>341</v>
      </c>
      <c r="D99" s="27" t="s">
        <v>342</v>
      </c>
      <c r="E99" s="46" t="s">
        <v>343</v>
      </c>
      <c r="F99" s="45">
        <f>'[1]2021年度园区有效投入-技术改造'!$I95</f>
        <v>610.92</v>
      </c>
      <c r="G99" s="26" t="s">
        <v>62</v>
      </c>
      <c r="H99" s="27">
        <v>0.8</v>
      </c>
      <c r="I99" s="101"/>
      <c r="J99" s="101"/>
      <c r="K99" s="58">
        <v>13271</v>
      </c>
      <c r="L99" s="110">
        <f t="shared" si="14"/>
        <v>0.0460342099314294</v>
      </c>
      <c r="M99" s="101"/>
      <c r="N99" s="56"/>
      <c r="O99" s="26" t="s">
        <v>69</v>
      </c>
      <c r="P99" s="63" t="s">
        <v>70</v>
      </c>
      <c r="Q99" s="63" t="s">
        <v>70</v>
      </c>
      <c r="R99" s="56"/>
      <c r="S99" s="101"/>
      <c r="T99" s="56" t="str">
        <f t="shared" si="12"/>
        <v>是</v>
      </c>
      <c r="U99" s="69" t="s">
        <v>79</v>
      </c>
      <c r="V99" s="70">
        <v>0.8</v>
      </c>
      <c r="W99" s="69"/>
      <c r="X99" s="70"/>
      <c r="Y99" s="77"/>
      <c r="Z99" s="77"/>
      <c r="AA99" s="77"/>
      <c r="AB99" s="77"/>
      <c r="AC99" s="77"/>
      <c r="AD99" s="77"/>
      <c r="AE99" s="77"/>
      <c r="AF99" s="77"/>
      <c r="AG99" s="77"/>
      <c r="AH99" s="77"/>
      <c r="AI99" s="56"/>
      <c r="AJ99" s="69"/>
      <c r="AK99" s="69"/>
      <c r="AL99" s="111" t="s">
        <v>75</v>
      </c>
      <c r="AM99" s="111" t="s">
        <v>75</v>
      </c>
      <c r="AN99" s="69"/>
      <c r="AO99" s="69"/>
      <c r="AP99" s="111"/>
      <c r="AQ99" s="69">
        <f t="shared" si="13"/>
        <v>0</v>
      </c>
      <c r="AR99" s="97"/>
    </row>
    <row r="100" s="2" customFormat="1" ht="46" spans="1:44">
      <c r="A100" s="27">
        <v>95</v>
      </c>
      <c r="B100" s="109"/>
      <c r="C100" s="26" t="s">
        <v>344</v>
      </c>
      <c r="D100" s="27" t="s">
        <v>345</v>
      </c>
      <c r="E100" s="46" t="s">
        <v>346</v>
      </c>
      <c r="F100" s="45">
        <f>'[1]2021年度园区有效投入-技术改造'!$I96</f>
        <v>1551.24</v>
      </c>
      <c r="G100" s="26" t="s">
        <v>86</v>
      </c>
      <c r="H100" s="27">
        <v>0.7</v>
      </c>
      <c r="I100" s="101"/>
      <c r="J100" s="101"/>
      <c r="K100" s="58">
        <v>7342.7</v>
      </c>
      <c r="L100" s="110">
        <f t="shared" si="14"/>
        <v>0.211262886948942</v>
      </c>
      <c r="M100" s="101"/>
      <c r="N100" s="56"/>
      <c r="O100" s="26" t="s">
        <v>69</v>
      </c>
      <c r="P100" s="63" t="s">
        <v>70</v>
      </c>
      <c r="Q100" s="63" t="s">
        <v>70</v>
      </c>
      <c r="R100" s="56"/>
      <c r="S100" s="101"/>
      <c r="T100" s="56" t="str">
        <f t="shared" si="12"/>
        <v>是</v>
      </c>
      <c r="U100" s="69">
        <v>1385</v>
      </c>
      <c r="V100" s="70">
        <v>1</v>
      </c>
      <c r="W100" s="69"/>
      <c r="X100" s="70"/>
      <c r="Y100" s="77"/>
      <c r="Z100" s="77"/>
      <c r="AA100" s="77"/>
      <c r="AB100" s="77"/>
      <c r="AC100" s="77"/>
      <c r="AD100" s="77"/>
      <c r="AE100" s="77"/>
      <c r="AF100" s="77"/>
      <c r="AG100" s="77"/>
      <c r="AH100" s="77"/>
      <c r="AI100" s="56"/>
      <c r="AJ100" s="69"/>
      <c r="AK100" s="69"/>
      <c r="AL100" s="111" t="s">
        <v>75</v>
      </c>
      <c r="AM100" s="111" t="s">
        <v>75</v>
      </c>
      <c r="AN100" s="69"/>
      <c r="AO100" s="69"/>
      <c r="AP100" s="111"/>
      <c r="AQ100" s="69">
        <f t="shared" si="13"/>
        <v>0</v>
      </c>
      <c r="AR100" s="97"/>
    </row>
    <row r="101" s="2" customFormat="1" ht="46" spans="1:44">
      <c r="A101" s="27">
        <v>96</v>
      </c>
      <c r="B101" s="109"/>
      <c r="C101" s="26" t="s">
        <v>347</v>
      </c>
      <c r="D101" s="27" t="s">
        <v>348</v>
      </c>
      <c r="E101" s="46" t="s">
        <v>349</v>
      </c>
      <c r="F101" s="45">
        <f>'[1]2021年度园区有效投入-技术改造'!$I97</f>
        <v>550.39</v>
      </c>
      <c r="G101" s="26" t="s">
        <v>62</v>
      </c>
      <c r="H101" s="27">
        <v>0.8</v>
      </c>
      <c r="I101" s="101"/>
      <c r="J101" s="101"/>
      <c r="K101" s="58">
        <v>15248.92</v>
      </c>
      <c r="L101" s="110">
        <f t="shared" si="14"/>
        <v>0.0360937036852446</v>
      </c>
      <c r="M101" s="101"/>
      <c r="N101" s="56"/>
      <c r="O101" s="26" t="s">
        <v>69</v>
      </c>
      <c r="P101" s="63" t="s">
        <v>70</v>
      </c>
      <c r="Q101" s="63" t="s">
        <v>70</v>
      </c>
      <c r="R101" s="56"/>
      <c r="S101" s="101"/>
      <c r="T101" s="56" t="str">
        <f t="shared" si="12"/>
        <v>是</v>
      </c>
      <c r="U101" s="69" t="s">
        <v>79</v>
      </c>
      <c r="V101" s="70">
        <v>0.8</v>
      </c>
      <c r="W101" s="69"/>
      <c r="X101" s="70"/>
      <c r="Y101" s="77"/>
      <c r="Z101" s="77"/>
      <c r="AA101" s="77"/>
      <c r="AB101" s="77"/>
      <c r="AC101" s="77"/>
      <c r="AD101" s="77"/>
      <c r="AE101" s="77"/>
      <c r="AF101" s="77"/>
      <c r="AG101" s="77"/>
      <c r="AH101" s="77"/>
      <c r="AI101" s="56"/>
      <c r="AJ101" s="69"/>
      <c r="AK101" s="69"/>
      <c r="AL101" s="111" t="s">
        <v>75</v>
      </c>
      <c r="AM101" s="111" t="s">
        <v>75</v>
      </c>
      <c r="AN101" s="69"/>
      <c r="AO101" s="69"/>
      <c r="AP101" s="111"/>
      <c r="AQ101" s="69">
        <f t="shared" si="13"/>
        <v>0</v>
      </c>
      <c r="AR101" s="97"/>
    </row>
    <row r="102" s="2" customFormat="1" ht="46" spans="1:44">
      <c r="A102" s="27">
        <v>97</v>
      </c>
      <c r="B102" s="109"/>
      <c r="C102" s="26" t="s">
        <v>350</v>
      </c>
      <c r="D102" s="27" t="s">
        <v>351</v>
      </c>
      <c r="E102" s="46" t="s">
        <v>352</v>
      </c>
      <c r="F102" s="45">
        <f>'[1]2021年度园区有效投入-技术改造'!$I98</f>
        <v>469.21</v>
      </c>
      <c r="G102" s="26" t="s">
        <v>86</v>
      </c>
      <c r="H102" s="27">
        <v>0.7</v>
      </c>
      <c r="I102" s="101"/>
      <c r="J102" s="101"/>
      <c r="K102" s="58">
        <v>2806.94</v>
      </c>
      <c r="L102" s="110">
        <f t="shared" si="14"/>
        <v>0.167160680313794</v>
      </c>
      <c r="M102" s="101"/>
      <c r="N102" s="56"/>
      <c r="O102" s="26" t="s">
        <v>69</v>
      </c>
      <c r="P102" s="63" t="s">
        <v>70</v>
      </c>
      <c r="Q102" s="63" t="s">
        <v>70</v>
      </c>
      <c r="R102" s="56"/>
      <c r="S102" s="101"/>
      <c r="T102" s="56" t="str">
        <f t="shared" si="12"/>
        <v>否</v>
      </c>
      <c r="U102" s="69">
        <v>0</v>
      </c>
      <c r="V102" s="70">
        <v>1</v>
      </c>
      <c r="W102" s="69"/>
      <c r="X102" s="70"/>
      <c r="Y102" s="77"/>
      <c r="Z102" s="77"/>
      <c r="AA102" s="77"/>
      <c r="AB102" s="77"/>
      <c r="AC102" s="77"/>
      <c r="AD102" s="77"/>
      <c r="AE102" s="77"/>
      <c r="AF102" s="77"/>
      <c r="AG102" s="77"/>
      <c r="AH102" s="77"/>
      <c r="AI102" s="56"/>
      <c r="AJ102" s="69"/>
      <c r="AK102" s="69"/>
      <c r="AL102" s="111" t="s">
        <v>75</v>
      </c>
      <c r="AM102" s="111" t="s">
        <v>75</v>
      </c>
      <c r="AN102" s="69"/>
      <c r="AO102" s="69"/>
      <c r="AP102" s="111"/>
      <c r="AQ102" s="69">
        <f t="shared" si="13"/>
        <v>0</v>
      </c>
      <c r="AR102" s="97"/>
    </row>
    <row r="103" s="2" customFormat="1" ht="46" spans="1:44">
      <c r="A103" s="27">
        <v>98</v>
      </c>
      <c r="B103" s="109"/>
      <c r="C103" s="26" t="s">
        <v>353</v>
      </c>
      <c r="D103" s="27" t="s">
        <v>354</v>
      </c>
      <c r="E103" s="46" t="s">
        <v>355</v>
      </c>
      <c r="F103" s="45">
        <f>'[1]2021年度园区有效投入-技术改造'!$I99</f>
        <v>7872.48</v>
      </c>
      <c r="G103" s="26" t="s">
        <v>62</v>
      </c>
      <c r="H103" s="27">
        <v>0.8</v>
      </c>
      <c r="I103" s="101"/>
      <c r="J103" s="101"/>
      <c r="K103" s="58">
        <v>105504.93</v>
      </c>
      <c r="L103" s="110">
        <f t="shared" si="14"/>
        <v>0.0746171766570529</v>
      </c>
      <c r="M103" s="101"/>
      <c r="N103" s="56"/>
      <c r="O103" s="26" t="s">
        <v>69</v>
      </c>
      <c r="P103" s="63" t="s">
        <v>70</v>
      </c>
      <c r="Q103" s="63" t="s">
        <v>70</v>
      </c>
      <c r="R103" s="56"/>
      <c r="S103" s="101"/>
      <c r="T103" s="56" t="str">
        <f t="shared" ref="T103:T134" si="15">IF(F103&gt;=500,"是","否")</f>
        <v>是</v>
      </c>
      <c r="U103" s="69">
        <v>12820</v>
      </c>
      <c r="V103" s="70">
        <v>1</v>
      </c>
      <c r="W103" s="69"/>
      <c r="X103" s="70"/>
      <c r="Y103" s="77"/>
      <c r="Z103" s="77"/>
      <c r="AA103" s="77"/>
      <c r="AB103" s="77"/>
      <c r="AC103" s="77"/>
      <c r="AD103" s="77"/>
      <c r="AE103" s="77"/>
      <c r="AF103" s="77"/>
      <c r="AG103" s="77"/>
      <c r="AH103" s="77"/>
      <c r="AI103" s="56"/>
      <c r="AJ103" s="69"/>
      <c r="AK103" s="69"/>
      <c r="AL103" s="111">
        <v>225.2</v>
      </c>
      <c r="AM103" s="111" t="s">
        <v>75</v>
      </c>
      <c r="AN103" s="69"/>
      <c r="AO103" s="69"/>
      <c r="AP103" s="111"/>
      <c r="AQ103" s="69">
        <f t="shared" ref="AQ103:AQ134" si="16">SUM(AJ103:AP103)</f>
        <v>225.2</v>
      </c>
      <c r="AR103" s="97"/>
    </row>
    <row r="104" s="2" customFormat="1" ht="31" spans="1:44">
      <c r="A104" s="27">
        <v>99</v>
      </c>
      <c r="B104" s="109"/>
      <c r="C104" s="30" t="s">
        <v>532</v>
      </c>
      <c r="D104" s="27" t="s">
        <v>533</v>
      </c>
      <c r="E104" s="46" t="s">
        <v>534</v>
      </c>
      <c r="F104" s="45">
        <f>'[1]2021年度园区有效投入-技术改造'!$I100</f>
        <v>1399.49</v>
      </c>
      <c r="G104" s="26" t="s">
        <v>86</v>
      </c>
      <c r="H104" s="27">
        <v>0.7</v>
      </c>
      <c r="I104" s="101"/>
      <c r="J104" s="101"/>
      <c r="K104" s="58">
        <v>2449.87</v>
      </c>
      <c r="L104" s="110">
        <f t="shared" si="14"/>
        <v>0.571250719425929</v>
      </c>
      <c r="M104" s="101"/>
      <c r="N104" s="56"/>
      <c r="O104" s="26" t="s">
        <v>69</v>
      </c>
      <c r="P104" s="63" t="s">
        <v>70</v>
      </c>
      <c r="Q104" s="63" t="s">
        <v>70</v>
      </c>
      <c r="R104" s="56"/>
      <c r="S104" s="101"/>
      <c r="T104" s="56" t="str">
        <f t="shared" si="15"/>
        <v>是</v>
      </c>
      <c r="U104" s="69">
        <v>6053</v>
      </c>
      <c r="V104" s="70">
        <v>1</v>
      </c>
      <c r="W104" s="69"/>
      <c r="X104" s="70"/>
      <c r="Y104" s="77"/>
      <c r="Z104" s="77"/>
      <c r="AA104" s="77"/>
      <c r="AB104" s="77"/>
      <c r="AC104" s="77"/>
      <c r="AD104" s="77"/>
      <c r="AE104" s="77"/>
      <c r="AF104" s="77"/>
      <c r="AG104" s="77"/>
      <c r="AH104" s="77"/>
      <c r="AI104" s="56"/>
      <c r="AJ104" s="69"/>
      <c r="AK104" s="69"/>
      <c r="AL104" s="111" t="s">
        <v>75</v>
      </c>
      <c r="AM104" s="111" t="s">
        <v>75</v>
      </c>
      <c r="AN104" s="69"/>
      <c r="AO104" s="69"/>
      <c r="AP104" s="111"/>
      <c r="AQ104" s="69">
        <f t="shared" si="16"/>
        <v>0</v>
      </c>
      <c r="AR104" s="97"/>
    </row>
    <row r="105" s="2" customFormat="1" ht="61" spans="1:44">
      <c r="A105" s="27">
        <v>100</v>
      </c>
      <c r="B105" s="109"/>
      <c r="C105" s="26" t="s">
        <v>356</v>
      </c>
      <c r="D105" s="27" t="s">
        <v>357</v>
      </c>
      <c r="E105" s="46" t="s">
        <v>358</v>
      </c>
      <c r="F105" s="45">
        <f>'[1]2021年度园区有效投入-技术改造'!$I101</f>
        <v>427.57</v>
      </c>
      <c r="G105" s="26" t="s">
        <v>62</v>
      </c>
      <c r="H105" s="27">
        <v>0.8</v>
      </c>
      <c r="I105" s="101"/>
      <c r="J105" s="101"/>
      <c r="K105" s="58">
        <v>5799.21</v>
      </c>
      <c r="L105" s="110">
        <f t="shared" si="14"/>
        <v>0.0737290079165955</v>
      </c>
      <c r="M105" s="101"/>
      <c r="N105" s="56"/>
      <c r="O105" s="26" t="s">
        <v>69</v>
      </c>
      <c r="P105" s="63" t="s">
        <v>70</v>
      </c>
      <c r="Q105" s="63" t="s">
        <v>70</v>
      </c>
      <c r="R105" s="56"/>
      <c r="S105" s="101"/>
      <c r="T105" s="56" t="str">
        <f t="shared" si="15"/>
        <v>否</v>
      </c>
      <c r="U105" s="69">
        <v>700</v>
      </c>
      <c r="V105" s="70">
        <v>1</v>
      </c>
      <c r="W105" s="69"/>
      <c r="X105" s="70"/>
      <c r="Y105" s="77"/>
      <c r="Z105" s="77"/>
      <c r="AA105" s="77"/>
      <c r="AB105" s="77"/>
      <c r="AC105" s="77"/>
      <c r="AD105" s="77"/>
      <c r="AE105" s="77"/>
      <c r="AF105" s="77"/>
      <c r="AG105" s="77"/>
      <c r="AH105" s="77"/>
      <c r="AI105" s="56"/>
      <c r="AJ105" s="69"/>
      <c r="AK105" s="69"/>
      <c r="AL105" s="111" t="s">
        <v>75</v>
      </c>
      <c r="AM105" s="111" t="s">
        <v>75</v>
      </c>
      <c r="AN105" s="69"/>
      <c r="AO105" s="69"/>
      <c r="AP105" s="111"/>
      <c r="AQ105" s="69">
        <f t="shared" si="16"/>
        <v>0</v>
      </c>
      <c r="AR105" s="97"/>
    </row>
    <row r="106" s="2" customFormat="1" ht="61" spans="1:44">
      <c r="A106" s="27">
        <v>101</v>
      </c>
      <c r="B106" s="109"/>
      <c r="C106" s="26" t="s">
        <v>359</v>
      </c>
      <c r="D106" s="27" t="s">
        <v>360</v>
      </c>
      <c r="E106" s="46" t="s">
        <v>361</v>
      </c>
      <c r="F106" s="45">
        <f>'[1]2021年度园区有效投入-技术改造'!$I102</f>
        <v>2066.44</v>
      </c>
      <c r="G106" s="26" t="s">
        <v>62</v>
      </c>
      <c r="H106" s="27">
        <v>0.8</v>
      </c>
      <c r="I106" s="101"/>
      <c r="J106" s="101"/>
      <c r="K106" s="58">
        <v>24555.15</v>
      </c>
      <c r="L106" s="110">
        <f t="shared" si="14"/>
        <v>0.0841550550495517</v>
      </c>
      <c r="M106" s="101"/>
      <c r="N106" s="56"/>
      <c r="O106" s="26" t="s">
        <v>63</v>
      </c>
      <c r="P106" s="63">
        <v>5</v>
      </c>
      <c r="Q106" s="63" t="s">
        <v>64</v>
      </c>
      <c r="R106" s="56">
        <v>4</v>
      </c>
      <c r="S106" s="101"/>
      <c r="T106" s="56" t="str">
        <f t="shared" si="15"/>
        <v>是</v>
      </c>
      <c r="U106" s="69">
        <v>2842</v>
      </c>
      <c r="V106" s="70">
        <v>1</v>
      </c>
      <c r="W106" s="69"/>
      <c r="X106" s="70"/>
      <c r="Y106" s="77"/>
      <c r="Z106" s="77"/>
      <c r="AA106" s="77"/>
      <c r="AB106" s="77"/>
      <c r="AC106" s="77"/>
      <c r="AD106" s="77"/>
      <c r="AE106" s="77"/>
      <c r="AF106" s="77"/>
      <c r="AG106" s="77"/>
      <c r="AH106" s="77"/>
      <c r="AI106" s="56"/>
      <c r="AJ106" s="69"/>
      <c r="AK106" s="69"/>
      <c r="AL106" s="111">
        <v>132.6</v>
      </c>
      <c r="AM106" s="111" t="s">
        <v>75</v>
      </c>
      <c r="AN106" s="69"/>
      <c r="AO106" s="69"/>
      <c r="AP106" s="111"/>
      <c r="AQ106" s="69">
        <f t="shared" si="16"/>
        <v>132.6</v>
      </c>
      <c r="AR106" s="97"/>
    </row>
    <row r="107" s="2" customFormat="1" ht="46" spans="1:44">
      <c r="A107" s="27">
        <v>102</v>
      </c>
      <c r="B107" s="109"/>
      <c r="C107" s="26" t="s">
        <v>362</v>
      </c>
      <c r="D107" s="27" t="s">
        <v>363</v>
      </c>
      <c r="E107" s="46" t="s">
        <v>364</v>
      </c>
      <c r="F107" s="45">
        <f>'[1]2021年度园区有效投入-技术改造'!$I103</f>
        <v>1322.16</v>
      </c>
      <c r="G107" s="26" t="s">
        <v>62</v>
      </c>
      <c r="H107" s="27">
        <v>0.8</v>
      </c>
      <c r="I107" s="101"/>
      <c r="J107" s="101"/>
      <c r="K107" s="58">
        <v>39636.17</v>
      </c>
      <c r="L107" s="110">
        <f t="shared" si="14"/>
        <v>0.0333574106680842</v>
      </c>
      <c r="M107" s="101"/>
      <c r="N107" s="56"/>
      <c r="O107" s="26" t="s">
        <v>69</v>
      </c>
      <c r="P107" s="63" t="s">
        <v>70</v>
      </c>
      <c r="Q107" s="63" t="s">
        <v>70</v>
      </c>
      <c r="R107" s="56"/>
      <c r="S107" s="101"/>
      <c r="T107" s="56" t="str">
        <f t="shared" si="15"/>
        <v>是</v>
      </c>
      <c r="U107" s="69" t="s">
        <v>79</v>
      </c>
      <c r="V107" s="70">
        <v>0.8</v>
      </c>
      <c r="W107" s="69"/>
      <c r="X107" s="70"/>
      <c r="Y107" s="77"/>
      <c r="Z107" s="77"/>
      <c r="AA107" s="77"/>
      <c r="AB107" s="77"/>
      <c r="AC107" s="77"/>
      <c r="AD107" s="77"/>
      <c r="AE107" s="77"/>
      <c r="AF107" s="77"/>
      <c r="AG107" s="77"/>
      <c r="AH107" s="77"/>
      <c r="AI107" s="56"/>
      <c r="AJ107" s="69"/>
      <c r="AK107" s="69"/>
      <c r="AL107" s="111" t="s">
        <v>75</v>
      </c>
      <c r="AM107" s="111" t="s">
        <v>75</v>
      </c>
      <c r="AN107" s="69"/>
      <c r="AO107" s="69"/>
      <c r="AP107" s="111"/>
      <c r="AQ107" s="69">
        <f t="shared" si="16"/>
        <v>0</v>
      </c>
      <c r="AR107" s="97"/>
    </row>
    <row r="108" s="2" customFormat="1" ht="46" spans="1:44">
      <c r="A108" s="27">
        <v>103</v>
      </c>
      <c r="B108" s="109"/>
      <c r="C108" s="26" t="s">
        <v>365</v>
      </c>
      <c r="D108" s="27" t="s">
        <v>366</v>
      </c>
      <c r="E108" s="46" t="s">
        <v>367</v>
      </c>
      <c r="F108" s="45">
        <f>'[1]2021年度园区有效投入-技术改造'!$I104</f>
        <v>757.58</v>
      </c>
      <c r="G108" s="26" t="s">
        <v>68</v>
      </c>
      <c r="H108" s="27">
        <v>1</v>
      </c>
      <c r="I108" s="101"/>
      <c r="J108" s="101"/>
      <c r="K108" s="58">
        <v>15649.92</v>
      </c>
      <c r="L108" s="110">
        <f t="shared" si="14"/>
        <v>0.048407915184231</v>
      </c>
      <c r="M108" s="101"/>
      <c r="N108" s="56"/>
      <c r="O108" s="26" t="s">
        <v>69</v>
      </c>
      <c r="P108" s="63" t="s">
        <v>70</v>
      </c>
      <c r="Q108" s="63" t="s">
        <v>70</v>
      </c>
      <c r="R108" s="56"/>
      <c r="S108" s="101"/>
      <c r="T108" s="56" t="str">
        <f t="shared" si="15"/>
        <v>是</v>
      </c>
      <c r="U108" s="69">
        <v>870</v>
      </c>
      <c r="V108" s="70">
        <v>1</v>
      </c>
      <c r="W108" s="69"/>
      <c r="X108" s="70"/>
      <c r="Y108" s="77"/>
      <c r="Z108" s="77"/>
      <c r="AA108" s="77"/>
      <c r="AB108" s="77"/>
      <c r="AC108" s="77"/>
      <c r="AD108" s="77"/>
      <c r="AE108" s="77"/>
      <c r="AF108" s="77"/>
      <c r="AG108" s="77"/>
      <c r="AH108" s="77"/>
      <c r="AI108" s="56"/>
      <c r="AJ108" s="69"/>
      <c r="AK108" s="69"/>
      <c r="AL108" s="111" t="s">
        <v>75</v>
      </c>
      <c r="AM108" s="111" t="s">
        <v>75</v>
      </c>
      <c r="AN108" s="69"/>
      <c r="AO108" s="69"/>
      <c r="AP108" s="111"/>
      <c r="AQ108" s="69">
        <f t="shared" si="16"/>
        <v>0</v>
      </c>
      <c r="AR108" s="97"/>
    </row>
    <row r="109" s="2" customFormat="1" ht="46" spans="1:44">
      <c r="A109" s="27">
        <v>104</v>
      </c>
      <c r="B109" s="109"/>
      <c r="C109" s="26" t="s">
        <v>368</v>
      </c>
      <c r="D109" s="27" t="s">
        <v>369</v>
      </c>
      <c r="E109" s="46" t="s">
        <v>370</v>
      </c>
      <c r="F109" s="45">
        <f>'[1]2021年度园区有效投入-技术改造'!$I105</f>
        <v>274.2</v>
      </c>
      <c r="G109" s="26" t="s">
        <v>86</v>
      </c>
      <c r="H109" s="27">
        <v>0.7</v>
      </c>
      <c r="I109" s="101"/>
      <c r="J109" s="101"/>
      <c r="K109" s="58">
        <v>3631.17</v>
      </c>
      <c r="L109" s="110">
        <f t="shared" si="14"/>
        <v>0.0755128512297689</v>
      </c>
      <c r="M109" s="101"/>
      <c r="N109" s="56"/>
      <c r="O109" s="26" t="s">
        <v>69</v>
      </c>
      <c r="P109" s="63" t="s">
        <v>70</v>
      </c>
      <c r="Q109" s="63" t="s">
        <v>70</v>
      </c>
      <c r="R109" s="56"/>
      <c r="S109" s="101"/>
      <c r="T109" s="56" t="str">
        <f t="shared" si="15"/>
        <v>否</v>
      </c>
      <c r="U109" s="69">
        <v>957</v>
      </c>
      <c r="V109" s="70">
        <v>1</v>
      </c>
      <c r="W109" s="69"/>
      <c r="X109" s="70"/>
      <c r="Y109" s="77"/>
      <c r="Z109" s="77"/>
      <c r="AA109" s="77"/>
      <c r="AB109" s="77"/>
      <c r="AC109" s="77"/>
      <c r="AD109" s="77"/>
      <c r="AE109" s="77"/>
      <c r="AF109" s="77"/>
      <c r="AG109" s="77"/>
      <c r="AH109" s="77"/>
      <c r="AI109" s="56"/>
      <c r="AJ109" s="69"/>
      <c r="AK109" s="69"/>
      <c r="AL109" s="111" t="s">
        <v>75</v>
      </c>
      <c r="AM109" s="111" t="s">
        <v>75</v>
      </c>
      <c r="AN109" s="69"/>
      <c r="AO109" s="69"/>
      <c r="AP109" s="111"/>
      <c r="AQ109" s="69">
        <f t="shared" si="16"/>
        <v>0</v>
      </c>
      <c r="AR109" s="97"/>
    </row>
    <row r="110" s="2" customFormat="1" ht="46" spans="1:44">
      <c r="A110" s="27">
        <v>105</v>
      </c>
      <c r="B110" s="109"/>
      <c r="C110" s="26" t="s">
        <v>371</v>
      </c>
      <c r="D110" s="27" t="s">
        <v>372</v>
      </c>
      <c r="E110" s="46" t="s">
        <v>373</v>
      </c>
      <c r="F110" s="45">
        <f>'[1]2021年度园区有效投入-技术改造'!$I106</f>
        <v>1007.18</v>
      </c>
      <c r="G110" s="26" t="s">
        <v>62</v>
      </c>
      <c r="H110" s="27">
        <v>0.8</v>
      </c>
      <c r="I110" s="101"/>
      <c r="J110" s="101"/>
      <c r="K110" s="58">
        <v>41327.31</v>
      </c>
      <c r="L110" s="110">
        <f t="shared" si="14"/>
        <v>0.0243708095203874</v>
      </c>
      <c r="M110" s="101"/>
      <c r="N110" s="56"/>
      <c r="O110" s="26" t="s">
        <v>69</v>
      </c>
      <c r="P110" s="63" t="s">
        <v>70</v>
      </c>
      <c r="Q110" s="63" t="s">
        <v>70</v>
      </c>
      <c r="R110" s="56"/>
      <c r="S110" s="101"/>
      <c r="T110" s="56" t="str">
        <f t="shared" si="15"/>
        <v>是</v>
      </c>
      <c r="U110" s="69" t="s">
        <v>79</v>
      </c>
      <c r="V110" s="70">
        <v>0.8</v>
      </c>
      <c r="W110" s="69"/>
      <c r="X110" s="70"/>
      <c r="Y110" s="77"/>
      <c r="Z110" s="77"/>
      <c r="AA110" s="77"/>
      <c r="AB110" s="77"/>
      <c r="AC110" s="77"/>
      <c r="AD110" s="77"/>
      <c r="AE110" s="77"/>
      <c r="AF110" s="77"/>
      <c r="AG110" s="77"/>
      <c r="AH110" s="77"/>
      <c r="AI110" s="56"/>
      <c r="AJ110" s="69"/>
      <c r="AK110" s="69"/>
      <c r="AL110" s="111" t="s">
        <v>75</v>
      </c>
      <c r="AM110" s="111" t="s">
        <v>75</v>
      </c>
      <c r="AN110" s="69"/>
      <c r="AO110" s="69"/>
      <c r="AP110" s="111"/>
      <c r="AQ110" s="69">
        <f t="shared" si="16"/>
        <v>0</v>
      </c>
      <c r="AR110" s="97"/>
    </row>
    <row r="111" s="2" customFormat="1" ht="31" spans="1:44">
      <c r="A111" s="27">
        <v>106</v>
      </c>
      <c r="B111" s="109"/>
      <c r="C111" s="26" t="s">
        <v>374</v>
      </c>
      <c r="D111" s="27" t="s">
        <v>375</v>
      </c>
      <c r="E111" s="46" t="s">
        <v>376</v>
      </c>
      <c r="F111" s="45">
        <f>'[1]2021年度园区有效投入-技术改造'!$I107</f>
        <v>770.6</v>
      </c>
      <c r="G111" s="26" t="s">
        <v>62</v>
      </c>
      <c r="H111" s="27">
        <v>0.8</v>
      </c>
      <c r="I111" s="101"/>
      <c r="J111" s="101"/>
      <c r="K111" s="58">
        <v>9285.82</v>
      </c>
      <c r="L111" s="110">
        <f t="shared" ref="L111:L142" si="17">IF(K111&gt;200,F111/K111,1)</f>
        <v>0.0829867475354896</v>
      </c>
      <c r="M111" s="101"/>
      <c r="N111" s="56"/>
      <c r="O111" s="26" t="s">
        <v>69</v>
      </c>
      <c r="P111" s="63" t="s">
        <v>70</v>
      </c>
      <c r="Q111" s="63" t="s">
        <v>70</v>
      </c>
      <c r="R111" s="56"/>
      <c r="S111" s="101"/>
      <c r="T111" s="56" t="str">
        <f t="shared" si="15"/>
        <v>是</v>
      </c>
      <c r="U111" s="69" t="s">
        <v>79</v>
      </c>
      <c r="V111" s="70">
        <v>0.8</v>
      </c>
      <c r="W111" s="69"/>
      <c r="X111" s="70"/>
      <c r="Y111" s="77"/>
      <c r="Z111" s="77"/>
      <c r="AA111" s="77"/>
      <c r="AB111" s="77"/>
      <c r="AC111" s="77"/>
      <c r="AD111" s="77"/>
      <c r="AE111" s="77"/>
      <c r="AF111" s="77"/>
      <c r="AG111" s="77"/>
      <c r="AH111" s="77"/>
      <c r="AI111" s="56"/>
      <c r="AJ111" s="69"/>
      <c r="AK111" s="69"/>
      <c r="AL111" s="111" t="s">
        <v>75</v>
      </c>
      <c r="AM111" s="111" t="s">
        <v>75</v>
      </c>
      <c r="AN111" s="69"/>
      <c r="AO111" s="69"/>
      <c r="AP111" s="111"/>
      <c r="AQ111" s="69">
        <f t="shared" si="16"/>
        <v>0</v>
      </c>
      <c r="AR111" s="97"/>
    </row>
    <row r="112" s="2" customFormat="1" ht="46" spans="1:44">
      <c r="A112" s="27">
        <v>107</v>
      </c>
      <c r="B112" s="109"/>
      <c r="C112" s="26" t="s">
        <v>377</v>
      </c>
      <c r="D112" s="27" t="s">
        <v>378</v>
      </c>
      <c r="E112" s="46" t="s">
        <v>379</v>
      </c>
      <c r="F112" s="45">
        <f>'[1]2021年度园区有效投入-技术改造'!$I108</f>
        <v>597.2</v>
      </c>
      <c r="G112" s="26" t="s">
        <v>86</v>
      </c>
      <c r="H112" s="27">
        <v>0.7</v>
      </c>
      <c r="I112" s="101"/>
      <c r="J112" s="101"/>
      <c r="K112" s="58">
        <v>6681.27</v>
      </c>
      <c r="L112" s="110">
        <f t="shared" si="17"/>
        <v>0.0893842039013541</v>
      </c>
      <c r="M112" s="101"/>
      <c r="N112" s="56"/>
      <c r="O112" s="26" t="s">
        <v>69</v>
      </c>
      <c r="P112" s="63" t="s">
        <v>70</v>
      </c>
      <c r="Q112" s="63" t="s">
        <v>70</v>
      </c>
      <c r="R112" s="56"/>
      <c r="S112" s="101"/>
      <c r="T112" s="56" t="str">
        <f t="shared" si="15"/>
        <v>是</v>
      </c>
      <c r="U112" s="69">
        <v>655</v>
      </c>
      <c r="V112" s="70">
        <v>1</v>
      </c>
      <c r="W112" s="69"/>
      <c r="X112" s="70"/>
      <c r="Y112" s="77"/>
      <c r="Z112" s="77"/>
      <c r="AA112" s="77"/>
      <c r="AB112" s="77"/>
      <c r="AC112" s="77"/>
      <c r="AD112" s="77"/>
      <c r="AE112" s="77"/>
      <c r="AF112" s="77"/>
      <c r="AG112" s="77"/>
      <c r="AH112" s="77"/>
      <c r="AI112" s="56"/>
      <c r="AJ112" s="69"/>
      <c r="AK112" s="69"/>
      <c r="AL112" s="111" t="s">
        <v>75</v>
      </c>
      <c r="AM112" s="111" t="s">
        <v>75</v>
      </c>
      <c r="AN112" s="69"/>
      <c r="AO112" s="69"/>
      <c r="AP112" s="111"/>
      <c r="AQ112" s="69">
        <f t="shared" si="16"/>
        <v>0</v>
      </c>
      <c r="AR112" s="97"/>
    </row>
    <row r="113" s="2" customFormat="1" ht="46" spans="1:44">
      <c r="A113" s="27">
        <v>108</v>
      </c>
      <c r="B113" s="109"/>
      <c r="C113" s="26" t="s">
        <v>380</v>
      </c>
      <c r="D113" s="27" t="s">
        <v>381</v>
      </c>
      <c r="E113" s="46" t="s">
        <v>382</v>
      </c>
      <c r="F113" s="45">
        <f>'[1]2021年度园区有效投入-技术改造'!$I109</f>
        <v>1794.2</v>
      </c>
      <c r="G113" s="26" t="s">
        <v>86</v>
      </c>
      <c r="H113" s="27">
        <v>0.7</v>
      </c>
      <c r="I113" s="101"/>
      <c r="J113" s="101"/>
      <c r="K113" s="58">
        <v>709.69</v>
      </c>
      <c r="L113" s="110">
        <f t="shared" si="17"/>
        <v>2.52814609195564</v>
      </c>
      <c r="M113" s="101"/>
      <c r="N113" s="56"/>
      <c r="O113" s="26" t="s">
        <v>69</v>
      </c>
      <c r="P113" s="63" t="s">
        <v>70</v>
      </c>
      <c r="Q113" s="63" t="s">
        <v>70</v>
      </c>
      <c r="R113" s="56"/>
      <c r="S113" s="101"/>
      <c r="T113" s="56" t="str">
        <f t="shared" si="15"/>
        <v>是</v>
      </c>
      <c r="U113" s="69" t="s">
        <v>79</v>
      </c>
      <c r="V113" s="70">
        <v>0.8</v>
      </c>
      <c r="W113" s="69"/>
      <c r="X113" s="70"/>
      <c r="Y113" s="77"/>
      <c r="Z113" s="77"/>
      <c r="AA113" s="77"/>
      <c r="AB113" s="77"/>
      <c r="AC113" s="77"/>
      <c r="AD113" s="77"/>
      <c r="AE113" s="77"/>
      <c r="AF113" s="77"/>
      <c r="AG113" s="77"/>
      <c r="AH113" s="77"/>
      <c r="AI113" s="56"/>
      <c r="AJ113" s="69"/>
      <c r="AK113" s="69"/>
      <c r="AL113" s="111" t="s">
        <v>75</v>
      </c>
      <c r="AM113" s="111" t="s">
        <v>75</v>
      </c>
      <c r="AN113" s="69"/>
      <c r="AO113" s="69"/>
      <c r="AP113" s="111"/>
      <c r="AQ113" s="69">
        <f t="shared" si="16"/>
        <v>0</v>
      </c>
      <c r="AR113" s="97"/>
    </row>
    <row r="114" s="2" customFormat="1" ht="61" spans="1:44">
      <c r="A114" s="27">
        <v>109</v>
      </c>
      <c r="B114" s="109"/>
      <c r="C114" s="26" t="s">
        <v>383</v>
      </c>
      <c r="D114" s="27" t="s">
        <v>384</v>
      </c>
      <c r="E114" s="46" t="s">
        <v>385</v>
      </c>
      <c r="F114" s="45">
        <f>'[1]2021年度园区有效投入-技术改造'!$I110</f>
        <v>401.97</v>
      </c>
      <c r="G114" s="26" t="s">
        <v>62</v>
      </c>
      <c r="H114" s="27">
        <v>0.8</v>
      </c>
      <c r="I114" s="101"/>
      <c r="J114" s="101"/>
      <c r="K114" s="58">
        <v>3750</v>
      </c>
      <c r="L114" s="110">
        <f t="shared" si="17"/>
        <v>0.107192</v>
      </c>
      <c r="M114" s="101"/>
      <c r="N114" s="56"/>
      <c r="O114" s="26" t="s">
        <v>69</v>
      </c>
      <c r="P114" s="63" t="s">
        <v>70</v>
      </c>
      <c r="Q114" s="63" t="s">
        <v>70</v>
      </c>
      <c r="R114" s="56"/>
      <c r="S114" s="101"/>
      <c r="T114" s="56" t="str">
        <f t="shared" si="15"/>
        <v>否</v>
      </c>
      <c r="U114" s="69">
        <v>449</v>
      </c>
      <c r="V114" s="70">
        <v>1</v>
      </c>
      <c r="W114" s="69"/>
      <c r="X114" s="70"/>
      <c r="Y114" s="77"/>
      <c r="Z114" s="77"/>
      <c r="AA114" s="77"/>
      <c r="AB114" s="77"/>
      <c r="AC114" s="77"/>
      <c r="AD114" s="77"/>
      <c r="AE114" s="77"/>
      <c r="AF114" s="77"/>
      <c r="AG114" s="77"/>
      <c r="AH114" s="77"/>
      <c r="AI114" s="56"/>
      <c r="AJ114" s="69"/>
      <c r="AK114" s="69"/>
      <c r="AL114" s="111" t="s">
        <v>75</v>
      </c>
      <c r="AM114" s="111" t="s">
        <v>75</v>
      </c>
      <c r="AN114" s="69"/>
      <c r="AO114" s="69"/>
      <c r="AP114" s="111"/>
      <c r="AQ114" s="69">
        <f t="shared" si="16"/>
        <v>0</v>
      </c>
      <c r="AR114" s="97"/>
    </row>
    <row r="115" s="2" customFormat="1" ht="46" spans="1:44">
      <c r="A115" s="27">
        <v>110</v>
      </c>
      <c r="B115" s="109"/>
      <c r="C115" s="26" t="s">
        <v>386</v>
      </c>
      <c r="D115" s="27" t="s">
        <v>387</v>
      </c>
      <c r="E115" s="46" t="s">
        <v>388</v>
      </c>
      <c r="F115" s="45">
        <f>'[1]2021年度园区有效投入-技术改造'!$I111</f>
        <v>617.01</v>
      </c>
      <c r="G115" s="26" t="s">
        <v>62</v>
      </c>
      <c r="H115" s="27">
        <v>0.8</v>
      </c>
      <c r="I115" s="101"/>
      <c r="J115" s="101"/>
      <c r="K115" s="58">
        <v>9765.03</v>
      </c>
      <c r="L115" s="110">
        <f t="shared" si="17"/>
        <v>0.0631856737767319</v>
      </c>
      <c r="M115" s="101"/>
      <c r="N115" s="56"/>
      <c r="O115" s="26" t="s">
        <v>69</v>
      </c>
      <c r="P115" s="63" t="s">
        <v>70</v>
      </c>
      <c r="Q115" s="63" t="s">
        <v>70</v>
      </c>
      <c r="R115" s="56"/>
      <c r="S115" s="101"/>
      <c r="T115" s="56" t="str">
        <f t="shared" si="15"/>
        <v>是</v>
      </c>
      <c r="U115" s="69">
        <v>2110</v>
      </c>
      <c r="V115" s="70">
        <v>1</v>
      </c>
      <c r="W115" s="69"/>
      <c r="X115" s="70"/>
      <c r="Y115" s="77"/>
      <c r="Z115" s="77"/>
      <c r="AA115" s="77"/>
      <c r="AB115" s="77"/>
      <c r="AC115" s="77"/>
      <c r="AD115" s="77"/>
      <c r="AE115" s="77"/>
      <c r="AF115" s="77"/>
      <c r="AG115" s="77"/>
      <c r="AH115" s="77"/>
      <c r="AI115" s="56"/>
      <c r="AJ115" s="69"/>
      <c r="AK115" s="69"/>
      <c r="AL115" s="111" t="s">
        <v>75</v>
      </c>
      <c r="AM115" s="111" t="s">
        <v>75</v>
      </c>
      <c r="AN115" s="69"/>
      <c r="AO115" s="69"/>
      <c r="AP115" s="111"/>
      <c r="AQ115" s="69">
        <f t="shared" si="16"/>
        <v>0</v>
      </c>
      <c r="AR115" s="97"/>
    </row>
    <row r="116" s="2" customFormat="1" ht="31" spans="1:44">
      <c r="A116" s="27">
        <v>111</v>
      </c>
      <c r="B116" s="109"/>
      <c r="C116" s="26" t="s">
        <v>389</v>
      </c>
      <c r="D116" s="27" t="s">
        <v>390</v>
      </c>
      <c r="E116" s="46" t="s">
        <v>391</v>
      </c>
      <c r="F116" s="45">
        <f>'[1]2021年度园区有效投入-技术改造'!$I112</f>
        <v>1611.72</v>
      </c>
      <c r="G116" s="26" t="s">
        <v>62</v>
      </c>
      <c r="H116" s="27">
        <v>0.8</v>
      </c>
      <c r="I116" s="101"/>
      <c r="J116" s="101"/>
      <c r="K116" s="58">
        <v>1672.2</v>
      </c>
      <c r="L116" s="110">
        <f t="shared" si="17"/>
        <v>0.963832077502691</v>
      </c>
      <c r="M116" s="101"/>
      <c r="N116" s="56"/>
      <c r="O116" s="26" t="s">
        <v>69</v>
      </c>
      <c r="P116" s="63" t="s">
        <v>70</v>
      </c>
      <c r="Q116" s="63" t="s">
        <v>70</v>
      </c>
      <c r="R116" s="56"/>
      <c r="S116" s="101"/>
      <c r="T116" s="56" t="str">
        <f t="shared" si="15"/>
        <v>是</v>
      </c>
      <c r="U116" s="69">
        <v>1600</v>
      </c>
      <c r="V116" s="70">
        <v>1</v>
      </c>
      <c r="W116" s="69"/>
      <c r="X116" s="70"/>
      <c r="Y116" s="77"/>
      <c r="Z116" s="77"/>
      <c r="AA116" s="77"/>
      <c r="AB116" s="77"/>
      <c r="AC116" s="77"/>
      <c r="AD116" s="77"/>
      <c r="AE116" s="77"/>
      <c r="AF116" s="77"/>
      <c r="AG116" s="77"/>
      <c r="AH116" s="77"/>
      <c r="AI116" s="56"/>
      <c r="AJ116" s="69"/>
      <c r="AK116" s="69"/>
      <c r="AL116" s="111" t="s">
        <v>75</v>
      </c>
      <c r="AM116" s="111" t="s">
        <v>75</v>
      </c>
      <c r="AN116" s="69"/>
      <c r="AO116" s="69"/>
      <c r="AP116" s="111"/>
      <c r="AQ116" s="69">
        <f t="shared" si="16"/>
        <v>0</v>
      </c>
      <c r="AR116" s="97"/>
    </row>
    <row r="117" s="2" customFormat="1" ht="46" spans="1:44">
      <c r="A117" s="27">
        <v>112</v>
      </c>
      <c r="B117" s="109"/>
      <c r="C117" s="26" t="s">
        <v>392</v>
      </c>
      <c r="D117" s="27" t="s">
        <v>393</v>
      </c>
      <c r="E117" s="46" t="s">
        <v>394</v>
      </c>
      <c r="F117" s="45">
        <f>'[1]2021年度园区有效投入-技术改造'!$I113</f>
        <v>831.82</v>
      </c>
      <c r="G117" s="26" t="s">
        <v>62</v>
      </c>
      <c r="H117" s="27">
        <v>0.8</v>
      </c>
      <c r="I117" s="101"/>
      <c r="J117" s="101"/>
      <c r="K117" s="58">
        <v>21360</v>
      </c>
      <c r="L117" s="110">
        <f t="shared" si="17"/>
        <v>0.0389428838951311</v>
      </c>
      <c r="M117" s="101"/>
      <c r="N117" s="56"/>
      <c r="O117" s="26" t="s">
        <v>69</v>
      </c>
      <c r="P117" s="63" t="s">
        <v>70</v>
      </c>
      <c r="Q117" s="63" t="s">
        <v>70</v>
      </c>
      <c r="R117" s="56"/>
      <c r="S117" s="101"/>
      <c r="T117" s="56" t="str">
        <f t="shared" si="15"/>
        <v>是</v>
      </c>
      <c r="U117" s="69" t="s">
        <v>79</v>
      </c>
      <c r="V117" s="70">
        <v>0.8</v>
      </c>
      <c r="W117" s="69"/>
      <c r="X117" s="70"/>
      <c r="Y117" s="77"/>
      <c r="Z117" s="77"/>
      <c r="AA117" s="77"/>
      <c r="AB117" s="77"/>
      <c r="AC117" s="77"/>
      <c r="AD117" s="77"/>
      <c r="AE117" s="77"/>
      <c r="AF117" s="77"/>
      <c r="AG117" s="77"/>
      <c r="AH117" s="77"/>
      <c r="AI117" s="56"/>
      <c r="AJ117" s="69"/>
      <c r="AK117" s="69"/>
      <c r="AL117" s="111" t="s">
        <v>75</v>
      </c>
      <c r="AM117" s="111" t="s">
        <v>75</v>
      </c>
      <c r="AN117" s="69"/>
      <c r="AO117" s="69"/>
      <c r="AP117" s="111"/>
      <c r="AQ117" s="69">
        <f t="shared" si="16"/>
        <v>0</v>
      </c>
      <c r="AR117" s="97"/>
    </row>
    <row r="118" s="2" customFormat="1" ht="61" spans="1:44">
      <c r="A118" s="27">
        <v>113</v>
      </c>
      <c r="B118" s="109"/>
      <c r="C118" s="26" t="s">
        <v>395</v>
      </c>
      <c r="D118" s="27" t="s">
        <v>396</v>
      </c>
      <c r="E118" s="46" t="s">
        <v>397</v>
      </c>
      <c r="F118" s="45">
        <f>'[1]2021年度园区有效投入-技术改造'!$I114</f>
        <v>3553.52</v>
      </c>
      <c r="G118" s="26" t="s">
        <v>62</v>
      </c>
      <c r="H118" s="27">
        <v>0.8</v>
      </c>
      <c r="I118" s="101"/>
      <c r="J118" s="101"/>
      <c r="K118" s="58">
        <v>72564.39</v>
      </c>
      <c r="L118" s="110">
        <f t="shared" si="17"/>
        <v>0.0489705763391658</v>
      </c>
      <c r="M118" s="101"/>
      <c r="N118" s="56"/>
      <c r="O118" s="26" t="s">
        <v>69</v>
      </c>
      <c r="P118" s="63" t="s">
        <v>70</v>
      </c>
      <c r="Q118" s="63" t="s">
        <v>70</v>
      </c>
      <c r="R118" s="56"/>
      <c r="S118" s="101"/>
      <c r="T118" s="56" t="str">
        <f t="shared" si="15"/>
        <v>是</v>
      </c>
      <c r="U118" s="69">
        <v>5277</v>
      </c>
      <c r="V118" s="70">
        <v>1</v>
      </c>
      <c r="W118" s="69"/>
      <c r="X118" s="70"/>
      <c r="Y118" s="77"/>
      <c r="Z118" s="77"/>
      <c r="AA118" s="77"/>
      <c r="AB118" s="77"/>
      <c r="AC118" s="77"/>
      <c r="AD118" s="77"/>
      <c r="AE118" s="77"/>
      <c r="AF118" s="77"/>
      <c r="AG118" s="77"/>
      <c r="AH118" s="77"/>
      <c r="AI118" s="56"/>
      <c r="AJ118" s="69"/>
      <c r="AK118" s="69"/>
      <c r="AL118" s="111">
        <v>161</v>
      </c>
      <c r="AM118" s="111">
        <v>18</v>
      </c>
      <c r="AN118" s="69"/>
      <c r="AO118" s="69"/>
      <c r="AP118" s="111"/>
      <c r="AQ118" s="69">
        <f t="shared" si="16"/>
        <v>179</v>
      </c>
      <c r="AR118" s="97"/>
    </row>
    <row r="119" s="2" customFormat="1" ht="46" spans="1:44">
      <c r="A119" s="27">
        <v>114</v>
      </c>
      <c r="B119" s="109"/>
      <c r="C119" s="26" t="s">
        <v>398</v>
      </c>
      <c r="D119" s="27" t="s">
        <v>399</v>
      </c>
      <c r="E119" s="46" t="s">
        <v>400</v>
      </c>
      <c r="F119" s="45">
        <f>'[1]2021年度园区有效投入-技术改造'!$I115</f>
        <v>426.31</v>
      </c>
      <c r="G119" s="26" t="s">
        <v>86</v>
      </c>
      <c r="H119" s="27">
        <v>0.7</v>
      </c>
      <c r="I119" s="101"/>
      <c r="J119" s="101"/>
      <c r="K119" s="58">
        <v>5933.75</v>
      </c>
      <c r="L119" s="110">
        <f t="shared" si="17"/>
        <v>0.0718449547082368</v>
      </c>
      <c r="M119" s="101"/>
      <c r="N119" s="56"/>
      <c r="O119" s="26" t="s">
        <v>69</v>
      </c>
      <c r="P119" s="63" t="s">
        <v>70</v>
      </c>
      <c r="Q119" s="63" t="s">
        <v>70</v>
      </c>
      <c r="R119" s="56"/>
      <c r="S119" s="101"/>
      <c r="T119" s="56" t="str">
        <f t="shared" si="15"/>
        <v>否</v>
      </c>
      <c r="U119" s="69">
        <v>994</v>
      </c>
      <c r="V119" s="70">
        <v>1</v>
      </c>
      <c r="W119" s="69"/>
      <c r="X119" s="70"/>
      <c r="Y119" s="77"/>
      <c r="Z119" s="77"/>
      <c r="AA119" s="77"/>
      <c r="AB119" s="77"/>
      <c r="AC119" s="77"/>
      <c r="AD119" s="77"/>
      <c r="AE119" s="77"/>
      <c r="AF119" s="77"/>
      <c r="AG119" s="77"/>
      <c r="AH119" s="77"/>
      <c r="AI119" s="56"/>
      <c r="AJ119" s="69"/>
      <c r="AK119" s="69"/>
      <c r="AL119" s="111" t="s">
        <v>75</v>
      </c>
      <c r="AM119" s="111" t="s">
        <v>75</v>
      </c>
      <c r="AN119" s="69"/>
      <c r="AO119" s="69"/>
      <c r="AP119" s="111"/>
      <c r="AQ119" s="69">
        <f t="shared" si="16"/>
        <v>0</v>
      </c>
      <c r="AR119" s="97"/>
    </row>
    <row r="120" s="2" customFormat="1" ht="31" spans="1:44">
      <c r="A120" s="27">
        <v>115</v>
      </c>
      <c r="B120" s="109"/>
      <c r="C120" s="26" t="s">
        <v>401</v>
      </c>
      <c r="D120" s="27" t="s">
        <v>402</v>
      </c>
      <c r="E120" s="46" t="s">
        <v>403</v>
      </c>
      <c r="F120" s="45">
        <f>'[1]2021年度园区有效投入-技术改造'!$I116</f>
        <v>1126.65</v>
      </c>
      <c r="G120" s="26" t="s">
        <v>62</v>
      </c>
      <c r="H120" s="27">
        <v>0.8</v>
      </c>
      <c r="I120" s="101"/>
      <c r="J120" s="101"/>
      <c r="K120" s="58">
        <v>26006.54</v>
      </c>
      <c r="L120" s="110">
        <f t="shared" si="17"/>
        <v>0.0433217952099741</v>
      </c>
      <c r="M120" s="101"/>
      <c r="N120" s="56"/>
      <c r="O120" s="26" t="s">
        <v>69</v>
      </c>
      <c r="P120" s="63" t="s">
        <v>70</v>
      </c>
      <c r="Q120" s="63" t="s">
        <v>70</v>
      </c>
      <c r="R120" s="56"/>
      <c r="S120" s="101"/>
      <c r="T120" s="56" t="str">
        <f t="shared" si="15"/>
        <v>是</v>
      </c>
      <c r="U120" s="69" t="s">
        <v>79</v>
      </c>
      <c r="V120" s="70">
        <v>0.8</v>
      </c>
      <c r="W120" s="69"/>
      <c r="X120" s="70"/>
      <c r="Y120" s="77"/>
      <c r="Z120" s="77"/>
      <c r="AA120" s="77"/>
      <c r="AB120" s="77"/>
      <c r="AC120" s="77"/>
      <c r="AD120" s="77"/>
      <c r="AE120" s="77"/>
      <c r="AF120" s="77"/>
      <c r="AG120" s="77"/>
      <c r="AH120" s="77"/>
      <c r="AI120" s="56"/>
      <c r="AJ120" s="69"/>
      <c r="AK120" s="69"/>
      <c r="AL120" s="111" t="s">
        <v>75</v>
      </c>
      <c r="AM120" s="111" t="s">
        <v>75</v>
      </c>
      <c r="AN120" s="69"/>
      <c r="AO120" s="69"/>
      <c r="AP120" s="111"/>
      <c r="AQ120" s="69">
        <f t="shared" si="16"/>
        <v>0</v>
      </c>
      <c r="AR120" s="97"/>
    </row>
    <row r="121" s="2" customFormat="1" ht="46" spans="1:44">
      <c r="A121" s="27">
        <v>116</v>
      </c>
      <c r="B121" s="109"/>
      <c r="C121" s="26" t="s">
        <v>404</v>
      </c>
      <c r="D121" s="27" t="s">
        <v>405</v>
      </c>
      <c r="E121" s="46" t="s">
        <v>406</v>
      </c>
      <c r="F121" s="45">
        <f>'[1]2021年度园区有效投入-技术改造'!$I117</f>
        <v>1712.19</v>
      </c>
      <c r="G121" s="26" t="s">
        <v>62</v>
      </c>
      <c r="H121" s="27">
        <v>0.8</v>
      </c>
      <c r="I121" s="101"/>
      <c r="J121" s="101"/>
      <c r="K121" s="58">
        <v>130396.32</v>
      </c>
      <c r="L121" s="110">
        <f t="shared" si="17"/>
        <v>0.0131306619696016</v>
      </c>
      <c r="M121" s="101"/>
      <c r="N121" s="56"/>
      <c r="O121" s="26" t="s">
        <v>69</v>
      </c>
      <c r="P121" s="63" t="s">
        <v>70</v>
      </c>
      <c r="Q121" s="63" t="s">
        <v>70</v>
      </c>
      <c r="R121" s="56"/>
      <c r="S121" s="101"/>
      <c r="T121" s="56" t="str">
        <f t="shared" si="15"/>
        <v>是</v>
      </c>
      <c r="U121" s="69">
        <v>4716</v>
      </c>
      <c r="V121" s="70">
        <v>1</v>
      </c>
      <c r="W121" s="69"/>
      <c r="X121" s="70"/>
      <c r="Y121" s="77"/>
      <c r="Z121" s="77"/>
      <c r="AA121" s="77"/>
      <c r="AB121" s="77"/>
      <c r="AC121" s="77"/>
      <c r="AD121" s="77"/>
      <c r="AE121" s="77"/>
      <c r="AF121" s="77"/>
      <c r="AG121" s="77"/>
      <c r="AH121" s="77"/>
      <c r="AI121" s="56"/>
      <c r="AJ121" s="69"/>
      <c r="AK121" s="69"/>
      <c r="AL121" s="111" t="s">
        <v>75</v>
      </c>
      <c r="AM121" s="111" t="s">
        <v>75</v>
      </c>
      <c r="AN121" s="69"/>
      <c r="AO121" s="69"/>
      <c r="AP121" s="111"/>
      <c r="AQ121" s="69">
        <f t="shared" si="16"/>
        <v>0</v>
      </c>
      <c r="AR121" s="97"/>
    </row>
    <row r="122" s="2" customFormat="1" ht="46" spans="1:44">
      <c r="A122" s="27">
        <v>117</v>
      </c>
      <c r="B122" s="109"/>
      <c r="C122" s="26" t="s">
        <v>407</v>
      </c>
      <c r="D122" s="27" t="s">
        <v>408</v>
      </c>
      <c r="E122" s="46" t="s">
        <v>409</v>
      </c>
      <c r="F122" s="45">
        <f>'[1]2021年度园区有效投入-技术改造'!$I118</f>
        <v>2077.71</v>
      </c>
      <c r="G122" s="26" t="s">
        <v>90</v>
      </c>
      <c r="H122" s="27">
        <v>0.6</v>
      </c>
      <c r="I122" s="101"/>
      <c r="J122" s="101"/>
      <c r="K122" s="58">
        <v>136.21</v>
      </c>
      <c r="L122" s="110">
        <f t="shared" si="17"/>
        <v>1</v>
      </c>
      <c r="M122" s="101"/>
      <c r="N122" s="56"/>
      <c r="O122" s="26" t="s">
        <v>69</v>
      </c>
      <c r="P122" s="63" t="s">
        <v>70</v>
      </c>
      <c r="Q122" s="63" t="s">
        <v>70</v>
      </c>
      <c r="R122" s="56"/>
      <c r="S122" s="101"/>
      <c r="T122" s="56" t="str">
        <f t="shared" si="15"/>
        <v>是</v>
      </c>
      <c r="U122" s="69">
        <v>6403</v>
      </c>
      <c r="V122" s="70">
        <v>1</v>
      </c>
      <c r="W122" s="69"/>
      <c r="X122" s="70"/>
      <c r="Y122" s="77"/>
      <c r="Z122" s="77"/>
      <c r="AA122" s="77"/>
      <c r="AB122" s="77"/>
      <c r="AC122" s="77"/>
      <c r="AD122" s="77"/>
      <c r="AE122" s="77"/>
      <c r="AF122" s="77"/>
      <c r="AG122" s="77"/>
      <c r="AH122" s="77"/>
      <c r="AI122" s="56"/>
      <c r="AJ122" s="69"/>
      <c r="AK122" s="69"/>
      <c r="AL122" s="111" t="s">
        <v>75</v>
      </c>
      <c r="AM122" s="111" t="s">
        <v>75</v>
      </c>
      <c r="AN122" s="69"/>
      <c r="AO122" s="69"/>
      <c r="AP122" s="111"/>
      <c r="AQ122" s="69">
        <f t="shared" si="16"/>
        <v>0</v>
      </c>
      <c r="AR122" s="97"/>
    </row>
    <row r="123" s="2" customFormat="1" ht="46" spans="1:44">
      <c r="A123" s="27">
        <v>118</v>
      </c>
      <c r="B123" s="109"/>
      <c r="C123" s="26" t="s">
        <v>410</v>
      </c>
      <c r="D123" s="27" t="s">
        <v>411</v>
      </c>
      <c r="E123" s="46" t="s">
        <v>412</v>
      </c>
      <c r="F123" s="45">
        <f>'[1]2021年度园区有效投入-技术改造'!$I119</f>
        <v>1167.07</v>
      </c>
      <c r="G123" s="26" t="s">
        <v>62</v>
      </c>
      <c r="H123" s="27">
        <v>0.8</v>
      </c>
      <c r="I123" s="101"/>
      <c r="J123" s="101"/>
      <c r="K123" s="58">
        <v>34769.35</v>
      </c>
      <c r="L123" s="110">
        <f t="shared" si="17"/>
        <v>0.0335660574615286</v>
      </c>
      <c r="M123" s="101"/>
      <c r="N123" s="56"/>
      <c r="O123" s="26" t="s">
        <v>69</v>
      </c>
      <c r="P123" s="63" t="s">
        <v>70</v>
      </c>
      <c r="Q123" s="63" t="s">
        <v>70</v>
      </c>
      <c r="R123" s="56"/>
      <c r="S123" s="101"/>
      <c r="T123" s="56" t="str">
        <f t="shared" si="15"/>
        <v>是</v>
      </c>
      <c r="U123" s="69" t="s">
        <v>79</v>
      </c>
      <c r="V123" s="70">
        <v>0.8</v>
      </c>
      <c r="W123" s="69"/>
      <c r="X123" s="70"/>
      <c r="Y123" s="77"/>
      <c r="Z123" s="77"/>
      <c r="AA123" s="77"/>
      <c r="AB123" s="77"/>
      <c r="AC123" s="77"/>
      <c r="AD123" s="77"/>
      <c r="AE123" s="77"/>
      <c r="AF123" s="77"/>
      <c r="AG123" s="77"/>
      <c r="AH123" s="77"/>
      <c r="AI123" s="56"/>
      <c r="AJ123" s="69"/>
      <c r="AK123" s="69"/>
      <c r="AL123" s="111" t="s">
        <v>75</v>
      </c>
      <c r="AM123" s="111" t="s">
        <v>75</v>
      </c>
      <c r="AN123" s="69"/>
      <c r="AO123" s="69"/>
      <c r="AP123" s="111"/>
      <c r="AQ123" s="69">
        <f t="shared" si="16"/>
        <v>0</v>
      </c>
      <c r="AR123" s="97"/>
    </row>
    <row r="124" s="2" customFormat="1" ht="46" spans="1:44">
      <c r="A124" s="27">
        <v>119</v>
      </c>
      <c r="B124" s="109"/>
      <c r="C124" s="26" t="s">
        <v>413</v>
      </c>
      <c r="D124" s="27" t="s">
        <v>414</v>
      </c>
      <c r="E124" s="46" t="s">
        <v>415</v>
      </c>
      <c r="F124" s="45">
        <f>'[1]2021年度园区有效投入-技术改造'!$I120</f>
        <v>22596.16</v>
      </c>
      <c r="G124" s="26" t="s">
        <v>62</v>
      </c>
      <c r="H124" s="27">
        <v>0.8</v>
      </c>
      <c r="I124" s="101"/>
      <c r="J124" s="101"/>
      <c r="K124" s="58">
        <v>767348.13</v>
      </c>
      <c r="L124" s="110">
        <f t="shared" si="17"/>
        <v>0.0294470776907999</v>
      </c>
      <c r="M124" s="101"/>
      <c r="N124" s="56"/>
      <c r="O124" s="26" t="s">
        <v>69</v>
      </c>
      <c r="P124" s="63" t="s">
        <v>70</v>
      </c>
      <c r="Q124" s="63" t="s">
        <v>70</v>
      </c>
      <c r="R124" s="56"/>
      <c r="S124" s="101"/>
      <c r="T124" s="56" t="str">
        <f t="shared" si="15"/>
        <v>是</v>
      </c>
      <c r="U124" s="69">
        <v>28195</v>
      </c>
      <c r="V124" s="70">
        <v>1</v>
      </c>
      <c r="W124" s="69"/>
      <c r="X124" s="70"/>
      <c r="Y124" s="77"/>
      <c r="Z124" s="77"/>
      <c r="AA124" s="77"/>
      <c r="AB124" s="77"/>
      <c r="AC124" s="77"/>
      <c r="AD124" s="77"/>
      <c r="AE124" s="77"/>
      <c r="AF124" s="77"/>
      <c r="AG124" s="77"/>
      <c r="AH124" s="77"/>
      <c r="AI124" s="56"/>
      <c r="AJ124" s="69"/>
      <c r="AK124" s="69"/>
      <c r="AL124" s="111">
        <v>372.8</v>
      </c>
      <c r="AM124" s="111">
        <v>14</v>
      </c>
      <c r="AN124" s="69"/>
      <c r="AO124" s="69"/>
      <c r="AP124" s="111"/>
      <c r="AQ124" s="69">
        <f t="shared" si="16"/>
        <v>386.8</v>
      </c>
      <c r="AR124" s="97"/>
    </row>
    <row r="125" s="2" customFormat="1" ht="61" spans="1:44">
      <c r="A125" s="27">
        <v>120</v>
      </c>
      <c r="B125" s="109"/>
      <c r="C125" s="26" t="s">
        <v>416</v>
      </c>
      <c r="D125" s="27" t="s">
        <v>417</v>
      </c>
      <c r="E125" s="46" t="s">
        <v>418</v>
      </c>
      <c r="F125" s="45">
        <f>'[1]2021年度园区有效投入-技术改造'!$I121</f>
        <v>227.23</v>
      </c>
      <c r="G125" s="26" t="s">
        <v>62</v>
      </c>
      <c r="H125" s="27">
        <v>0.8</v>
      </c>
      <c r="I125" s="101"/>
      <c r="J125" s="101"/>
      <c r="K125" s="58">
        <v>787.06</v>
      </c>
      <c r="L125" s="110">
        <f t="shared" si="17"/>
        <v>0.288707341244632</v>
      </c>
      <c r="M125" s="101"/>
      <c r="N125" s="56"/>
      <c r="O125" s="26" t="s">
        <v>69</v>
      </c>
      <c r="P125" s="63" t="s">
        <v>70</v>
      </c>
      <c r="Q125" s="63" t="s">
        <v>70</v>
      </c>
      <c r="R125" s="56"/>
      <c r="S125" s="101"/>
      <c r="T125" s="56" t="str">
        <f t="shared" si="15"/>
        <v>否</v>
      </c>
      <c r="U125" s="69" t="s">
        <v>79</v>
      </c>
      <c r="V125" s="70">
        <v>1</v>
      </c>
      <c r="W125" s="69"/>
      <c r="X125" s="70"/>
      <c r="Y125" s="77"/>
      <c r="Z125" s="77"/>
      <c r="AA125" s="77"/>
      <c r="AB125" s="77"/>
      <c r="AC125" s="77"/>
      <c r="AD125" s="77"/>
      <c r="AE125" s="77"/>
      <c r="AF125" s="77"/>
      <c r="AG125" s="77"/>
      <c r="AH125" s="77"/>
      <c r="AI125" s="56"/>
      <c r="AJ125" s="69"/>
      <c r="AK125" s="69"/>
      <c r="AL125" s="111" t="s">
        <v>75</v>
      </c>
      <c r="AM125" s="111" t="s">
        <v>75</v>
      </c>
      <c r="AN125" s="69"/>
      <c r="AO125" s="69"/>
      <c r="AP125" s="111"/>
      <c r="AQ125" s="69">
        <f t="shared" si="16"/>
        <v>0</v>
      </c>
      <c r="AR125" s="97"/>
    </row>
    <row r="126" s="2" customFormat="1" ht="46" spans="1:44">
      <c r="A126" s="27">
        <v>121</v>
      </c>
      <c r="B126" s="109"/>
      <c r="C126" s="26" t="s">
        <v>419</v>
      </c>
      <c r="D126" s="27" t="s">
        <v>420</v>
      </c>
      <c r="E126" s="46" t="s">
        <v>421</v>
      </c>
      <c r="F126" s="45">
        <f>'[1]2021年度园区有效投入-技术改造'!$I122</f>
        <v>1044.26</v>
      </c>
      <c r="G126" s="26" t="s">
        <v>86</v>
      </c>
      <c r="H126" s="27">
        <v>0.7</v>
      </c>
      <c r="I126" s="101"/>
      <c r="J126" s="101"/>
      <c r="K126" s="58">
        <v>5276.04</v>
      </c>
      <c r="L126" s="110">
        <f t="shared" si="17"/>
        <v>0.197924958870668</v>
      </c>
      <c r="M126" s="101"/>
      <c r="N126" s="56"/>
      <c r="O126" s="26" t="s">
        <v>69</v>
      </c>
      <c r="P126" s="63" t="s">
        <v>70</v>
      </c>
      <c r="Q126" s="63" t="s">
        <v>70</v>
      </c>
      <c r="R126" s="56"/>
      <c r="S126" s="101"/>
      <c r="T126" s="56" t="str">
        <f t="shared" si="15"/>
        <v>是</v>
      </c>
      <c r="U126" s="69">
        <v>1031</v>
      </c>
      <c r="V126" s="70">
        <v>1</v>
      </c>
      <c r="W126" s="69"/>
      <c r="X126" s="70"/>
      <c r="Y126" s="77"/>
      <c r="Z126" s="77"/>
      <c r="AA126" s="77"/>
      <c r="AB126" s="77"/>
      <c r="AC126" s="77"/>
      <c r="AD126" s="77"/>
      <c r="AE126" s="77"/>
      <c r="AF126" s="77"/>
      <c r="AG126" s="77"/>
      <c r="AH126" s="77"/>
      <c r="AI126" s="56"/>
      <c r="AJ126" s="69"/>
      <c r="AK126" s="69"/>
      <c r="AL126" s="111" t="s">
        <v>75</v>
      </c>
      <c r="AM126" s="111" t="s">
        <v>75</v>
      </c>
      <c r="AN126" s="69"/>
      <c r="AO126" s="69"/>
      <c r="AP126" s="111"/>
      <c r="AQ126" s="69">
        <f t="shared" si="16"/>
        <v>0</v>
      </c>
      <c r="AR126" s="97"/>
    </row>
    <row r="127" s="2" customFormat="1" ht="61" spans="1:44">
      <c r="A127" s="27">
        <v>122</v>
      </c>
      <c r="B127" s="109"/>
      <c r="C127" s="26" t="s">
        <v>422</v>
      </c>
      <c r="D127" s="27" t="s">
        <v>423</v>
      </c>
      <c r="E127" s="46" t="s">
        <v>424</v>
      </c>
      <c r="F127" s="45">
        <f>'[1]2021年度园区有效投入-技术改造'!$I123</f>
        <v>654.1</v>
      </c>
      <c r="G127" s="26" t="s">
        <v>86</v>
      </c>
      <c r="H127" s="27">
        <v>0.7</v>
      </c>
      <c r="I127" s="101"/>
      <c r="J127" s="101"/>
      <c r="K127" s="58">
        <v>2172.83</v>
      </c>
      <c r="L127" s="110">
        <f t="shared" si="17"/>
        <v>0.301035976123305</v>
      </c>
      <c r="M127" s="101"/>
      <c r="N127" s="56"/>
      <c r="O127" s="26" t="s">
        <v>69</v>
      </c>
      <c r="P127" s="63" t="s">
        <v>70</v>
      </c>
      <c r="Q127" s="63" t="s">
        <v>70</v>
      </c>
      <c r="R127" s="56"/>
      <c r="S127" s="101"/>
      <c r="T127" s="56" t="str">
        <f t="shared" si="15"/>
        <v>是</v>
      </c>
      <c r="U127" s="69" t="s">
        <v>79</v>
      </c>
      <c r="V127" s="70">
        <v>0.8</v>
      </c>
      <c r="W127" s="69"/>
      <c r="X127" s="70"/>
      <c r="Y127" s="77"/>
      <c r="Z127" s="77"/>
      <c r="AA127" s="77"/>
      <c r="AB127" s="77"/>
      <c r="AC127" s="77"/>
      <c r="AD127" s="77"/>
      <c r="AE127" s="77"/>
      <c r="AF127" s="77"/>
      <c r="AG127" s="77"/>
      <c r="AH127" s="77"/>
      <c r="AI127" s="56"/>
      <c r="AJ127" s="69"/>
      <c r="AK127" s="69"/>
      <c r="AL127" s="111" t="s">
        <v>75</v>
      </c>
      <c r="AM127" s="111" t="s">
        <v>75</v>
      </c>
      <c r="AN127" s="69"/>
      <c r="AO127" s="69"/>
      <c r="AP127" s="111"/>
      <c r="AQ127" s="69">
        <f t="shared" si="16"/>
        <v>0</v>
      </c>
      <c r="AR127" s="97"/>
    </row>
    <row r="128" s="2" customFormat="1" ht="46" spans="1:44">
      <c r="A128" s="27">
        <v>123</v>
      </c>
      <c r="B128" s="109"/>
      <c r="C128" s="26" t="s">
        <v>425</v>
      </c>
      <c r="D128" s="27" t="s">
        <v>426</v>
      </c>
      <c r="E128" s="46" t="s">
        <v>427</v>
      </c>
      <c r="F128" s="45">
        <f>'[1]2021年度园区有效投入-技术改造'!$I124</f>
        <v>2044.59</v>
      </c>
      <c r="G128" s="26" t="s">
        <v>86</v>
      </c>
      <c r="H128" s="27">
        <v>0.7</v>
      </c>
      <c r="I128" s="101"/>
      <c r="J128" s="101"/>
      <c r="K128" s="58">
        <v>41717</v>
      </c>
      <c r="L128" s="110">
        <f t="shared" si="17"/>
        <v>0.0490109547666419</v>
      </c>
      <c r="M128" s="101"/>
      <c r="N128" s="56"/>
      <c r="O128" s="26" t="s">
        <v>69</v>
      </c>
      <c r="P128" s="63" t="s">
        <v>70</v>
      </c>
      <c r="Q128" s="63" t="s">
        <v>70</v>
      </c>
      <c r="R128" s="56"/>
      <c r="S128" s="101"/>
      <c r="T128" s="56" t="str">
        <f t="shared" si="15"/>
        <v>是</v>
      </c>
      <c r="U128" s="69" t="s">
        <v>79</v>
      </c>
      <c r="V128" s="70">
        <v>0.8</v>
      </c>
      <c r="W128" s="69"/>
      <c r="X128" s="70"/>
      <c r="Y128" s="77"/>
      <c r="Z128" s="77"/>
      <c r="AA128" s="77"/>
      <c r="AB128" s="77"/>
      <c r="AC128" s="77"/>
      <c r="AD128" s="77"/>
      <c r="AE128" s="77"/>
      <c r="AF128" s="77"/>
      <c r="AG128" s="77"/>
      <c r="AH128" s="77"/>
      <c r="AI128" s="56"/>
      <c r="AJ128" s="69"/>
      <c r="AK128" s="69"/>
      <c r="AL128" s="111" t="s">
        <v>75</v>
      </c>
      <c r="AM128" s="111" t="s">
        <v>75</v>
      </c>
      <c r="AN128" s="69"/>
      <c r="AO128" s="69"/>
      <c r="AP128" s="111"/>
      <c r="AQ128" s="69">
        <f t="shared" si="16"/>
        <v>0</v>
      </c>
      <c r="AR128" s="97"/>
    </row>
    <row r="129" s="2" customFormat="1" ht="76" spans="1:44">
      <c r="A129" s="27">
        <v>124</v>
      </c>
      <c r="B129" s="109"/>
      <c r="C129" s="26" t="s">
        <v>428</v>
      </c>
      <c r="D129" s="27" t="s">
        <v>429</v>
      </c>
      <c r="E129" s="46" t="s">
        <v>430</v>
      </c>
      <c r="F129" s="45">
        <f>'[1]2021年度园区有效投入-技术改造'!$I125</f>
        <v>862.97</v>
      </c>
      <c r="G129" s="26" t="s">
        <v>62</v>
      </c>
      <c r="H129" s="27">
        <v>0.8</v>
      </c>
      <c r="I129" s="101"/>
      <c r="J129" s="101"/>
      <c r="K129" s="58">
        <v>11014.66</v>
      </c>
      <c r="L129" s="110">
        <f t="shared" si="17"/>
        <v>0.07834740246181</v>
      </c>
      <c r="M129" s="101"/>
      <c r="N129" s="56"/>
      <c r="O129" s="26" t="s">
        <v>63</v>
      </c>
      <c r="P129" s="63">
        <v>4.5</v>
      </c>
      <c r="Q129" s="63" t="s">
        <v>64</v>
      </c>
      <c r="R129" s="56"/>
      <c r="S129" s="101"/>
      <c r="T129" s="56" t="str">
        <f t="shared" si="15"/>
        <v>是</v>
      </c>
      <c r="U129" s="69">
        <v>15397</v>
      </c>
      <c r="V129" s="70">
        <v>1</v>
      </c>
      <c r="W129" s="69"/>
      <c r="X129" s="70"/>
      <c r="Y129" s="77"/>
      <c r="Z129" s="77"/>
      <c r="AA129" s="77"/>
      <c r="AB129" s="77"/>
      <c r="AC129" s="77"/>
      <c r="AD129" s="77"/>
      <c r="AE129" s="77"/>
      <c r="AF129" s="77"/>
      <c r="AG129" s="77"/>
      <c r="AH129" s="77"/>
      <c r="AI129" s="56"/>
      <c r="AJ129" s="69"/>
      <c r="AK129" s="69"/>
      <c r="AL129" s="111" t="s">
        <v>75</v>
      </c>
      <c r="AM129" s="111" t="s">
        <v>75</v>
      </c>
      <c r="AN129" s="69"/>
      <c r="AO129" s="69"/>
      <c r="AP129" s="111"/>
      <c r="AQ129" s="69">
        <f t="shared" si="16"/>
        <v>0</v>
      </c>
      <c r="AR129" s="97"/>
    </row>
    <row r="130" s="2" customFormat="1" ht="61" spans="1:44">
      <c r="A130" s="27">
        <v>125</v>
      </c>
      <c r="B130" s="109"/>
      <c r="C130" s="26" t="s">
        <v>431</v>
      </c>
      <c r="D130" s="27" t="s">
        <v>432</v>
      </c>
      <c r="E130" s="46" t="s">
        <v>433</v>
      </c>
      <c r="F130" s="45">
        <f>'[1]2021年度园区有效投入-技术改造'!$I126</f>
        <v>383.53</v>
      </c>
      <c r="G130" s="26" t="s">
        <v>86</v>
      </c>
      <c r="H130" s="27">
        <v>0.7</v>
      </c>
      <c r="I130" s="101"/>
      <c r="J130" s="101"/>
      <c r="K130" s="58">
        <v>449.76</v>
      </c>
      <c r="L130" s="110">
        <f t="shared" si="17"/>
        <v>0.852743685521167</v>
      </c>
      <c r="M130" s="101"/>
      <c r="N130" s="56"/>
      <c r="O130" s="26" t="s">
        <v>69</v>
      </c>
      <c r="P130" s="63" t="s">
        <v>70</v>
      </c>
      <c r="Q130" s="63" t="s">
        <v>70</v>
      </c>
      <c r="R130" s="56"/>
      <c r="S130" s="101"/>
      <c r="T130" s="56" t="str">
        <f t="shared" si="15"/>
        <v>否</v>
      </c>
      <c r="U130" s="69" t="s">
        <v>79</v>
      </c>
      <c r="V130" s="70">
        <v>1</v>
      </c>
      <c r="W130" s="69"/>
      <c r="X130" s="70"/>
      <c r="Y130" s="77"/>
      <c r="Z130" s="77"/>
      <c r="AA130" s="77"/>
      <c r="AB130" s="77"/>
      <c r="AC130" s="77"/>
      <c r="AD130" s="77"/>
      <c r="AE130" s="77"/>
      <c r="AF130" s="77"/>
      <c r="AG130" s="77"/>
      <c r="AH130" s="77"/>
      <c r="AI130" s="56"/>
      <c r="AJ130" s="69"/>
      <c r="AK130" s="69"/>
      <c r="AL130" s="111" t="s">
        <v>75</v>
      </c>
      <c r="AM130" s="111" t="s">
        <v>75</v>
      </c>
      <c r="AN130" s="69"/>
      <c r="AO130" s="69"/>
      <c r="AP130" s="111"/>
      <c r="AQ130" s="69">
        <f t="shared" si="16"/>
        <v>0</v>
      </c>
      <c r="AR130" s="97"/>
    </row>
    <row r="131" s="2" customFormat="1" ht="31" spans="1:44">
      <c r="A131" s="27">
        <v>126</v>
      </c>
      <c r="B131" s="109"/>
      <c r="C131" s="26" t="s">
        <v>434</v>
      </c>
      <c r="D131" s="27" t="s">
        <v>435</v>
      </c>
      <c r="E131" s="46" t="s">
        <v>436</v>
      </c>
      <c r="F131" s="45">
        <f>'[1]2021年度园区有效投入-技术改造'!$I127</f>
        <v>1538.98</v>
      </c>
      <c r="G131" s="26" t="s">
        <v>62</v>
      </c>
      <c r="H131" s="27">
        <v>0.8</v>
      </c>
      <c r="I131" s="101"/>
      <c r="J131" s="101"/>
      <c r="K131" s="58">
        <v>43600.62</v>
      </c>
      <c r="L131" s="110">
        <f t="shared" si="17"/>
        <v>0.035297204489294</v>
      </c>
      <c r="M131" s="101"/>
      <c r="N131" s="56"/>
      <c r="O131" s="26" t="s">
        <v>69</v>
      </c>
      <c r="P131" s="63" t="s">
        <v>70</v>
      </c>
      <c r="Q131" s="63" t="s">
        <v>70</v>
      </c>
      <c r="R131" s="56"/>
      <c r="S131" s="101"/>
      <c r="T131" s="56" t="str">
        <f t="shared" si="15"/>
        <v>是</v>
      </c>
      <c r="U131" s="69">
        <v>3090</v>
      </c>
      <c r="V131" s="70">
        <v>1</v>
      </c>
      <c r="W131" s="69"/>
      <c r="X131" s="70"/>
      <c r="Y131" s="77"/>
      <c r="Z131" s="77"/>
      <c r="AA131" s="77"/>
      <c r="AB131" s="77"/>
      <c r="AC131" s="77"/>
      <c r="AD131" s="77"/>
      <c r="AE131" s="77"/>
      <c r="AF131" s="77"/>
      <c r="AG131" s="77"/>
      <c r="AH131" s="77"/>
      <c r="AI131" s="56"/>
      <c r="AJ131" s="69"/>
      <c r="AK131" s="69"/>
      <c r="AL131" s="111" t="s">
        <v>75</v>
      </c>
      <c r="AM131" s="111" t="s">
        <v>75</v>
      </c>
      <c r="AN131" s="69"/>
      <c r="AO131" s="69"/>
      <c r="AP131" s="111"/>
      <c r="AQ131" s="69">
        <f t="shared" si="16"/>
        <v>0</v>
      </c>
      <c r="AR131" s="97"/>
    </row>
    <row r="132" s="2" customFormat="1" ht="76" spans="1:44">
      <c r="A132" s="27">
        <v>127</v>
      </c>
      <c r="B132" s="109"/>
      <c r="C132" s="26" t="s">
        <v>437</v>
      </c>
      <c r="D132" s="27" t="s">
        <v>438</v>
      </c>
      <c r="E132" s="46" t="s">
        <v>439</v>
      </c>
      <c r="F132" s="45">
        <f>'[1]2021年度园区有效投入-技术改造'!$I128</f>
        <v>1414.74</v>
      </c>
      <c r="G132" s="26" t="s">
        <v>86</v>
      </c>
      <c r="H132" s="27">
        <v>0.7</v>
      </c>
      <c r="I132" s="101"/>
      <c r="J132" s="101"/>
      <c r="K132" s="58">
        <v>2286.46</v>
      </c>
      <c r="L132" s="110">
        <f t="shared" si="17"/>
        <v>0.618746883829151</v>
      </c>
      <c r="M132" s="101"/>
      <c r="N132" s="56"/>
      <c r="O132" s="26" t="s">
        <v>69</v>
      </c>
      <c r="P132" s="63" t="s">
        <v>70</v>
      </c>
      <c r="Q132" s="63" t="s">
        <v>70</v>
      </c>
      <c r="R132" s="56"/>
      <c r="S132" s="101"/>
      <c r="T132" s="56" t="str">
        <f t="shared" si="15"/>
        <v>是</v>
      </c>
      <c r="U132" s="69" t="s">
        <v>79</v>
      </c>
      <c r="V132" s="70">
        <v>0.8</v>
      </c>
      <c r="W132" s="69"/>
      <c r="X132" s="70"/>
      <c r="Y132" s="77"/>
      <c r="Z132" s="77"/>
      <c r="AA132" s="77"/>
      <c r="AB132" s="77"/>
      <c r="AC132" s="77"/>
      <c r="AD132" s="77"/>
      <c r="AE132" s="77"/>
      <c r="AF132" s="77"/>
      <c r="AG132" s="77"/>
      <c r="AH132" s="77"/>
      <c r="AI132" s="56"/>
      <c r="AJ132" s="69"/>
      <c r="AK132" s="69"/>
      <c r="AL132" s="111" t="s">
        <v>75</v>
      </c>
      <c r="AM132" s="111" t="s">
        <v>75</v>
      </c>
      <c r="AN132" s="69"/>
      <c r="AO132" s="69"/>
      <c r="AP132" s="111"/>
      <c r="AQ132" s="69">
        <f t="shared" si="16"/>
        <v>0</v>
      </c>
      <c r="AR132" s="97"/>
    </row>
    <row r="133" s="2" customFormat="1" ht="46" spans="1:44">
      <c r="A133" s="27">
        <v>128</v>
      </c>
      <c r="B133" s="109"/>
      <c r="C133" s="26" t="s">
        <v>440</v>
      </c>
      <c r="D133" s="27" t="s">
        <v>441</v>
      </c>
      <c r="E133" s="46" t="s">
        <v>442</v>
      </c>
      <c r="F133" s="45">
        <f>'[1]2021年度园区有效投入-技术改造'!$I129</f>
        <v>928.55</v>
      </c>
      <c r="G133" s="26" t="s">
        <v>62</v>
      </c>
      <c r="H133" s="27">
        <v>0.8</v>
      </c>
      <c r="I133" s="101"/>
      <c r="J133" s="101"/>
      <c r="K133" s="58">
        <v>56167.14</v>
      </c>
      <c r="L133" s="110">
        <f t="shared" si="17"/>
        <v>0.0165319081584001</v>
      </c>
      <c r="M133" s="101"/>
      <c r="N133" s="56"/>
      <c r="O133" s="26" t="s">
        <v>69</v>
      </c>
      <c r="P133" s="63" t="s">
        <v>70</v>
      </c>
      <c r="Q133" s="63" t="s">
        <v>70</v>
      </c>
      <c r="R133" s="56"/>
      <c r="S133" s="101"/>
      <c r="T133" s="56" t="str">
        <f t="shared" si="15"/>
        <v>是</v>
      </c>
      <c r="U133" s="69">
        <v>1236</v>
      </c>
      <c r="V133" s="70">
        <v>1</v>
      </c>
      <c r="W133" s="69"/>
      <c r="X133" s="70"/>
      <c r="Y133" s="77"/>
      <c r="Z133" s="77"/>
      <c r="AA133" s="77"/>
      <c r="AB133" s="77"/>
      <c r="AC133" s="77"/>
      <c r="AD133" s="77"/>
      <c r="AE133" s="77"/>
      <c r="AF133" s="77"/>
      <c r="AG133" s="77"/>
      <c r="AH133" s="77"/>
      <c r="AI133" s="56"/>
      <c r="AJ133" s="69"/>
      <c r="AK133" s="69"/>
      <c r="AL133" s="111" t="s">
        <v>75</v>
      </c>
      <c r="AM133" s="111" t="s">
        <v>75</v>
      </c>
      <c r="AN133" s="69"/>
      <c r="AO133" s="69"/>
      <c r="AP133" s="111"/>
      <c r="AQ133" s="69">
        <f t="shared" si="16"/>
        <v>0</v>
      </c>
      <c r="AR133" s="97"/>
    </row>
    <row r="134" s="2" customFormat="1" ht="46" spans="1:44">
      <c r="A134" s="27">
        <v>129</v>
      </c>
      <c r="B134" s="109"/>
      <c r="C134" s="26" t="s">
        <v>443</v>
      </c>
      <c r="D134" s="27" t="s">
        <v>444</v>
      </c>
      <c r="E134" s="46" t="s">
        <v>445</v>
      </c>
      <c r="F134" s="45">
        <f>'[1]2021年度园区有效投入-技术改造'!$I130</f>
        <v>1755.7</v>
      </c>
      <c r="G134" s="26" t="s">
        <v>86</v>
      </c>
      <c r="H134" s="27">
        <v>0.7</v>
      </c>
      <c r="I134" s="101"/>
      <c r="J134" s="101"/>
      <c r="K134" s="58">
        <v>17742.11</v>
      </c>
      <c r="L134" s="110">
        <f t="shared" si="17"/>
        <v>0.098956662989915</v>
      </c>
      <c r="M134" s="101"/>
      <c r="N134" s="56"/>
      <c r="O134" s="26" t="s">
        <v>69</v>
      </c>
      <c r="P134" s="63" t="s">
        <v>70</v>
      </c>
      <c r="Q134" s="63" t="s">
        <v>70</v>
      </c>
      <c r="R134" s="56"/>
      <c r="S134" s="101"/>
      <c r="T134" s="56" t="str">
        <f t="shared" si="15"/>
        <v>是</v>
      </c>
      <c r="U134" s="69" t="s">
        <v>79</v>
      </c>
      <c r="V134" s="70">
        <v>0.8</v>
      </c>
      <c r="W134" s="69"/>
      <c r="X134" s="70"/>
      <c r="Y134" s="77"/>
      <c r="Z134" s="77"/>
      <c r="AA134" s="77"/>
      <c r="AB134" s="77"/>
      <c r="AC134" s="77"/>
      <c r="AD134" s="77"/>
      <c r="AE134" s="77"/>
      <c r="AF134" s="77"/>
      <c r="AG134" s="77"/>
      <c r="AH134" s="77"/>
      <c r="AI134" s="56"/>
      <c r="AJ134" s="69"/>
      <c r="AK134" s="69"/>
      <c r="AL134" s="111" t="s">
        <v>75</v>
      </c>
      <c r="AM134" s="111" t="s">
        <v>75</v>
      </c>
      <c r="AN134" s="69"/>
      <c r="AO134" s="69"/>
      <c r="AP134" s="111"/>
      <c r="AQ134" s="69">
        <f t="shared" si="16"/>
        <v>0</v>
      </c>
      <c r="AR134" s="97"/>
    </row>
    <row r="135" s="2" customFormat="1" ht="46" spans="1:44">
      <c r="A135" s="27">
        <v>130</v>
      </c>
      <c r="B135" s="109"/>
      <c r="C135" s="30" t="s">
        <v>535</v>
      </c>
      <c r="D135" s="27" t="s">
        <v>536</v>
      </c>
      <c r="E135" s="46" t="s">
        <v>537</v>
      </c>
      <c r="F135" s="45">
        <f>'[1]2021年度园区有效投入-技术改造'!$I131</f>
        <v>0</v>
      </c>
      <c r="G135" s="26" t="s">
        <v>86</v>
      </c>
      <c r="H135" s="27">
        <v>0.7</v>
      </c>
      <c r="I135" s="101"/>
      <c r="J135" s="101"/>
      <c r="K135" s="58">
        <v>643</v>
      </c>
      <c r="L135" s="110">
        <f t="shared" si="17"/>
        <v>0</v>
      </c>
      <c r="M135" s="101"/>
      <c r="N135" s="56"/>
      <c r="O135" s="26" t="s">
        <v>69</v>
      </c>
      <c r="P135" s="63" t="s">
        <v>70</v>
      </c>
      <c r="Q135" s="63" t="s">
        <v>70</v>
      </c>
      <c r="R135" s="56"/>
      <c r="S135" s="101"/>
      <c r="T135" s="56" t="str">
        <f t="shared" ref="T135:T163" si="18">IF(F135&gt;=500,"是","否")</f>
        <v>否</v>
      </c>
      <c r="U135" s="69" t="s">
        <v>79</v>
      </c>
      <c r="V135" s="70">
        <v>1</v>
      </c>
      <c r="W135" s="69"/>
      <c r="X135" s="70"/>
      <c r="Y135" s="77"/>
      <c r="Z135" s="77"/>
      <c r="AA135" s="77"/>
      <c r="AB135" s="77"/>
      <c r="AC135" s="77"/>
      <c r="AD135" s="77"/>
      <c r="AE135" s="77"/>
      <c r="AF135" s="77"/>
      <c r="AG135" s="77"/>
      <c r="AH135" s="77"/>
      <c r="AI135" s="56"/>
      <c r="AJ135" s="69"/>
      <c r="AK135" s="69"/>
      <c r="AL135" s="111" t="s">
        <v>75</v>
      </c>
      <c r="AM135" s="111" t="s">
        <v>75</v>
      </c>
      <c r="AN135" s="69"/>
      <c r="AO135" s="69"/>
      <c r="AP135" s="111"/>
      <c r="AQ135" s="69">
        <f t="shared" ref="AQ135:AQ164" si="19">SUM(AJ135:AP135)</f>
        <v>0</v>
      </c>
      <c r="AR135" s="97"/>
    </row>
    <row r="136" s="2" customFormat="1" ht="61" spans="1:44">
      <c r="A136" s="27">
        <v>131</v>
      </c>
      <c r="B136" s="109"/>
      <c r="C136" s="26" t="s">
        <v>446</v>
      </c>
      <c r="D136" s="27" t="s">
        <v>447</v>
      </c>
      <c r="E136" s="46" t="s">
        <v>448</v>
      </c>
      <c r="F136" s="45">
        <f>'[1]2021年度园区有效投入-技术改造'!$I132</f>
        <v>400.68</v>
      </c>
      <c r="G136" s="26" t="s">
        <v>90</v>
      </c>
      <c r="H136" s="27">
        <v>0.6</v>
      </c>
      <c r="I136" s="101"/>
      <c r="J136" s="101"/>
      <c r="K136" s="58">
        <v>548.84</v>
      </c>
      <c r="L136" s="110">
        <f t="shared" si="17"/>
        <v>0.730048830260185</v>
      </c>
      <c r="M136" s="101"/>
      <c r="N136" s="56"/>
      <c r="O136" s="26" t="s">
        <v>69</v>
      </c>
      <c r="P136" s="63" t="s">
        <v>70</v>
      </c>
      <c r="Q136" s="63" t="s">
        <v>70</v>
      </c>
      <c r="R136" s="56"/>
      <c r="S136" s="101"/>
      <c r="T136" s="56" t="str">
        <f t="shared" si="18"/>
        <v>否</v>
      </c>
      <c r="U136" s="69" t="s">
        <v>79</v>
      </c>
      <c r="V136" s="70">
        <v>1</v>
      </c>
      <c r="W136" s="69"/>
      <c r="X136" s="70"/>
      <c r="Y136" s="77"/>
      <c r="Z136" s="77"/>
      <c r="AA136" s="77"/>
      <c r="AB136" s="77"/>
      <c r="AC136" s="77"/>
      <c r="AD136" s="77"/>
      <c r="AE136" s="77"/>
      <c r="AF136" s="77"/>
      <c r="AG136" s="77"/>
      <c r="AH136" s="77"/>
      <c r="AI136" s="56"/>
      <c r="AJ136" s="69"/>
      <c r="AK136" s="69"/>
      <c r="AL136" s="111" t="s">
        <v>75</v>
      </c>
      <c r="AM136" s="111" t="s">
        <v>75</v>
      </c>
      <c r="AN136" s="69"/>
      <c r="AO136" s="69"/>
      <c r="AP136" s="111"/>
      <c r="AQ136" s="69">
        <f t="shared" si="19"/>
        <v>0</v>
      </c>
      <c r="AR136" s="97"/>
    </row>
    <row r="137" s="2" customFormat="1" ht="46" spans="1:44">
      <c r="A137" s="27">
        <v>132</v>
      </c>
      <c r="B137" s="109"/>
      <c r="C137" s="26" t="s">
        <v>449</v>
      </c>
      <c r="D137" s="27" t="s">
        <v>450</v>
      </c>
      <c r="E137" s="46" t="s">
        <v>451</v>
      </c>
      <c r="F137" s="45">
        <f>'[1]2021年度园区有效投入-技术改造'!$I133</f>
        <v>203.22</v>
      </c>
      <c r="G137" s="26" t="s">
        <v>86</v>
      </c>
      <c r="H137" s="27">
        <v>0.7</v>
      </c>
      <c r="I137" s="101"/>
      <c r="J137" s="101"/>
      <c r="K137" s="58">
        <v>13736.8</v>
      </c>
      <c r="L137" s="110">
        <f t="shared" si="17"/>
        <v>0.014793838448547</v>
      </c>
      <c r="M137" s="101"/>
      <c r="N137" s="56"/>
      <c r="O137" s="26" t="s">
        <v>69</v>
      </c>
      <c r="P137" s="63" t="s">
        <v>70</v>
      </c>
      <c r="Q137" s="63" t="s">
        <v>70</v>
      </c>
      <c r="R137" s="56"/>
      <c r="S137" s="101"/>
      <c r="T137" s="56" t="str">
        <f t="shared" si="18"/>
        <v>否</v>
      </c>
      <c r="U137" s="69" t="s">
        <v>79</v>
      </c>
      <c r="V137" s="70">
        <v>1</v>
      </c>
      <c r="W137" s="69"/>
      <c r="X137" s="70"/>
      <c r="Y137" s="77"/>
      <c r="Z137" s="77"/>
      <c r="AA137" s="77"/>
      <c r="AB137" s="77"/>
      <c r="AC137" s="77"/>
      <c r="AD137" s="77"/>
      <c r="AE137" s="77"/>
      <c r="AF137" s="77"/>
      <c r="AG137" s="77"/>
      <c r="AH137" s="77"/>
      <c r="AI137" s="56"/>
      <c r="AJ137" s="69"/>
      <c r="AK137" s="69"/>
      <c r="AL137" s="111" t="s">
        <v>75</v>
      </c>
      <c r="AM137" s="111" t="s">
        <v>75</v>
      </c>
      <c r="AN137" s="69"/>
      <c r="AO137" s="69"/>
      <c r="AP137" s="111"/>
      <c r="AQ137" s="69">
        <f t="shared" si="19"/>
        <v>0</v>
      </c>
      <c r="AR137" s="97"/>
    </row>
    <row r="138" s="2" customFormat="1" ht="61" spans="1:44">
      <c r="A138" s="27">
        <v>133</v>
      </c>
      <c r="B138" s="109"/>
      <c r="C138" s="26" t="s">
        <v>452</v>
      </c>
      <c r="D138" s="27" t="s">
        <v>453</v>
      </c>
      <c r="E138" s="46" t="s">
        <v>454</v>
      </c>
      <c r="F138" s="45">
        <f>'[1]2021年度园区有效投入-技术改造'!$I134</f>
        <v>789.67</v>
      </c>
      <c r="G138" s="26" t="s">
        <v>86</v>
      </c>
      <c r="H138" s="27">
        <v>0.7</v>
      </c>
      <c r="I138" s="101"/>
      <c r="J138" s="101"/>
      <c r="K138" s="58">
        <v>3585.41</v>
      </c>
      <c r="L138" s="110">
        <f t="shared" si="17"/>
        <v>0.220245383373171</v>
      </c>
      <c r="M138" s="101"/>
      <c r="N138" s="56"/>
      <c r="O138" s="26" t="s">
        <v>69</v>
      </c>
      <c r="P138" s="63" t="s">
        <v>70</v>
      </c>
      <c r="Q138" s="63" t="s">
        <v>70</v>
      </c>
      <c r="R138" s="56"/>
      <c r="S138" s="101"/>
      <c r="T138" s="56" t="str">
        <f t="shared" si="18"/>
        <v>是</v>
      </c>
      <c r="U138" s="69" t="s">
        <v>79</v>
      </c>
      <c r="V138" s="70">
        <v>0.8</v>
      </c>
      <c r="W138" s="69"/>
      <c r="X138" s="70"/>
      <c r="Y138" s="77"/>
      <c r="Z138" s="77"/>
      <c r="AA138" s="77"/>
      <c r="AB138" s="77"/>
      <c r="AC138" s="77"/>
      <c r="AD138" s="77"/>
      <c r="AE138" s="77"/>
      <c r="AF138" s="77"/>
      <c r="AG138" s="77"/>
      <c r="AH138" s="77"/>
      <c r="AI138" s="56"/>
      <c r="AJ138" s="69"/>
      <c r="AK138" s="69"/>
      <c r="AL138" s="111" t="s">
        <v>75</v>
      </c>
      <c r="AM138" s="111" t="s">
        <v>75</v>
      </c>
      <c r="AN138" s="69"/>
      <c r="AO138" s="69"/>
      <c r="AP138" s="111"/>
      <c r="AQ138" s="69">
        <f t="shared" si="19"/>
        <v>0</v>
      </c>
      <c r="AR138" s="97"/>
    </row>
    <row r="139" s="2" customFormat="1" ht="46" spans="1:44">
      <c r="A139" s="27">
        <v>134</v>
      </c>
      <c r="B139" s="109"/>
      <c r="C139" s="26" t="s">
        <v>455</v>
      </c>
      <c r="D139" s="27" t="s">
        <v>456</v>
      </c>
      <c r="E139" s="46" t="s">
        <v>457</v>
      </c>
      <c r="F139" s="45">
        <f>'[1]2021年度园区有效投入-技术改造'!$I135</f>
        <v>597.91</v>
      </c>
      <c r="G139" s="26" t="s">
        <v>86</v>
      </c>
      <c r="H139" s="27">
        <v>0.7</v>
      </c>
      <c r="I139" s="101"/>
      <c r="J139" s="101"/>
      <c r="K139" s="58">
        <v>19365.84</v>
      </c>
      <c r="L139" s="110">
        <f t="shared" si="17"/>
        <v>0.0308744676192719</v>
      </c>
      <c r="M139" s="101"/>
      <c r="N139" s="56"/>
      <c r="O139" s="26" t="s">
        <v>69</v>
      </c>
      <c r="P139" s="63" t="s">
        <v>70</v>
      </c>
      <c r="Q139" s="63" t="s">
        <v>70</v>
      </c>
      <c r="R139" s="56"/>
      <c r="S139" s="101"/>
      <c r="T139" s="56" t="str">
        <f t="shared" si="18"/>
        <v>是</v>
      </c>
      <c r="U139" s="69" t="s">
        <v>79</v>
      </c>
      <c r="V139" s="70">
        <v>0.8</v>
      </c>
      <c r="W139" s="69"/>
      <c r="X139" s="70"/>
      <c r="Y139" s="77"/>
      <c r="Z139" s="77"/>
      <c r="AA139" s="77"/>
      <c r="AB139" s="77"/>
      <c r="AC139" s="77"/>
      <c r="AD139" s="77"/>
      <c r="AE139" s="77"/>
      <c r="AF139" s="77"/>
      <c r="AG139" s="77"/>
      <c r="AH139" s="77"/>
      <c r="AI139" s="56"/>
      <c r="AJ139" s="69"/>
      <c r="AK139" s="69"/>
      <c r="AL139" s="111" t="s">
        <v>75</v>
      </c>
      <c r="AM139" s="111" t="s">
        <v>75</v>
      </c>
      <c r="AN139" s="69"/>
      <c r="AO139" s="69"/>
      <c r="AP139" s="111"/>
      <c r="AQ139" s="69">
        <f t="shared" si="19"/>
        <v>0</v>
      </c>
      <c r="AR139" s="97"/>
    </row>
    <row r="140" s="2" customFormat="1" ht="46" spans="1:44">
      <c r="A140" s="27">
        <v>135</v>
      </c>
      <c r="B140" s="109"/>
      <c r="C140" s="26" t="s">
        <v>458</v>
      </c>
      <c r="D140" s="27" t="s">
        <v>459</v>
      </c>
      <c r="E140" s="46" t="s">
        <v>460</v>
      </c>
      <c r="F140" s="45">
        <f>'[1]2021年度园区有效投入-技术改造'!$I136</f>
        <v>692.27</v>
      </c>
      <c r="G140" s="26" t="s">
        <v>62</v>
      </c>
      <c r="H140" s="27">
        <v>0.8</v>
      </c>
      <c r="I140" s="101"/>
      <c r="J140" s="101"/>
      <c r="K140" s="58">
        <v>33697.38</v>
      </c>
      <c r="L140" s="110">
        <f t="shared" si="17"/>
        <v>0.0205437336671278</v>
      </c>
      <c r="M140" s="101"/>
      <c r="N140" s="56"/>
      <c r="O140" s="26" t="s">
        <v>69</v>
      </c>
      <c r="P140" s="63" t="s">
        <v>70</v>
      </c>
      <c r="Q140" s="63" t="s">
        <v>70</v>
      </c>
      <c r="R140" s="56"/>
      <c r="S140" s="101"/>
      <c r="T140" s="56" t="str">
        <f t="shared" si="18"/>
        <v>是</v>
      </c>
      <c r="U140" s="69">
        <v>1400</v>
      </c>
      <c r="V140" s="70">
        <v>1</v>
      </c>
      <c r="W140" s="69"/>
      <c r="X140" s="70"/>
      <c r="Y140" s="77"/>
      <c r="Z140" s="77"/>
      <c r="AA140" s="77"/>
      <c r="AB140" s="77"/>
      <c r="AC140" s="77"/>
      <c r="AD140" s="77"/>
      <c r="AE140" s="77"/>
      <c r="AF140" s="77"/>
      <c r="AG140" s="77"/>
      <c r="AH140" s="77"/>
      <c r="AI140" s="56"/>
      <c r="AJ140" s="69"/>
      <c r="AK140" s="69"/>
      <c r="AL140" s="111" t="s">
        <v>75</v>
      </c>
      <c r="AM140" s="111" t="s">
        <v>75</v>
      </c>
      <c r="AN140" s="69"/>
      <c r="AO140" s="69"/>
      <c r="AP140" s="111"/>
      <c r="AQ140" s="69">
        <f t="shared" si="19"/>
        <v>0</v>
      </c>
      <c r="AR140" s="97"/>
    </row>
    <row r="141" s="2" customFormat="1" ht="31" spans="1:44">
      <c r="A141" s="27">
        <v>136</v>
      </c>
      <c r="B141" s="109"/>
      <c r="C141" s="26" t="s">
        <v>461</v>
      </c>
      <c r="D141" s="27" t="s">
        <v>462</v>
      </c>
      <c r="E141" s="46" t="s">
        <v>463</v>
      </c>
      <c r="F141" s="45">
        <f>'[1]2021年度园区有效投入-技术改造'!$I137</f>
        <v>340.18</v>
      </c>
      <c r="G141" s="26" t="s">
        <v>62</v>
      </c>
      <c r="H141" s="27">
        <v>0.8</v>
      </c>
      <c r="I141" s="101"/>
      <c r="J141" s="101"/>
      <c r="K141" s="58">
        <v>9224.13</v>
      </c>
      <c r="L141" s="110">
        <f t="shared" si="17"/>
        <v>0.036879358812159</v>
      </c>
      <c r="M141" s="101"/>
      <c r="N141" s="56"/>
      <c r="O141" s="26" t="s">
        <v>69</v>
      </c>
      <c r="P141" s="63" t="s">
        <v>70</v>
      </c>
      <c r="Q141" s="63" t="s">
        <v>70</v>
      </c>
      <c r="R141" s="56"/>
      <c r="S141" s="101"/>
      <c r="T141" s="56" t="str">
        <f t="shared" si="18"/>
        <v>否</v>
      </c>
      <c r="U141" s="69" t="s">
        <v>79</v>
      </c>
      <c r="V141" s="70">
        <v>1</v>
      </c>
      <c r="W141" s="69"/>
      <c r="X141" s="70"/>
      <c r="Y141" s="77"/>
      <c r="Z141" s="77"/>
      <c r="AA141" s="77"/>
      <c r="AB141" s="77"/>
      <c r="AC141" s="77"/>
      <c r="AD141" s="77"/>
      <c r="AE141" s="77"/>
      <c r="AF141" s="77"/>
      <c r="AG141" s="77"/>
      <c r="AH141" s="77"/>
      <c r="AI141" s="56"/>
      <c r="AJ141" s="69"/>
      <c r="AK141" s="69"/>
      <c r="AL141" s="111" t="s">
        <v>75</v>
      </c>
      <c r="AM141" s="111" t="s">
        <v>75</v>
      </c>
      <c r="AN141" s="69"/>
      <c r="AO141" s="69"/>
      <c r="AP141" s="111"/>
      <c r="AQ141" s="69">
        <f t="shared" si="19"/>
        <v>0</v>
      </c>
      <c r="AR141" s="97"/>
    </row>
    <row r="142" s="2" customFormat="1" ht="31" spans="1:44">
      <c r="A142" s="27">
        <v>137</v>
      </c>
      <c r="B142" s="109"/>
      <c r="C142" s="26" t="s">
        <v>464</v>
      </c>
      <c r="D142" s="27" t="s">
        <v>465</v>
      </c>
      <c r="E142" s="46" t="s">
        <v>466</v>
      </c>
      <c r="F142" s="45">
        <f>'[1]2021年度园区有效投入-技术改造'!$I138</f>
        <v>508.66</v>
      </c>
      <c r="G142" s="26" t="s">
        <v>62</v>
      </c>
      <c r="H142" s="27">
        <v>0.8</v>
      </c>
      <c r="I142" s="101"/>
      <c r="J142" s="101"/>
      <c r="K142" s="58">
        <v>27839.85</v>
      </c>
      <c r="L142" s="110">
        <f t="shared" si="17"/>
        <v>0.0182709317758537</v>
      </c>
      <c r="M142" s="101"/>
      <c r="N142" s="56"/>
      <c r="O142" s="26" t="s">
        <v>69</v>
      </c>
      <c r="P142" s="63" t="s">
        <v>70</v>
      </c>
      <c r="Q142" s="63" t="s">
        <v>70</v>
      </c>
      <c r="R142" s="56"/>
      <c r="S142" s="101"/>
      <c r="T142" s="56" t="str">
        <f t="shared" si="18"/>
        <v>是</v>
      </c>
      <c r="U142" s="69">
        <v>335</v>
      </c>
      <c r="V142" s="70">
        <v>1</v>
      </c>
      <c r="W142" s="69"/>
      <c r="X142" s="70"/>
      <c r="Y142" s="77"/>
      <c r="Z142" s="77"/>
      <c r="AA142" s="77"/>
      <c r="AB142" s="77"/>
      <c r="AC142" s="77"/>
      <c r="AD142" s="77"/>
      <c r="AE142" s="77"/>
      <c r="AF142" s="77"/>
      <c r="AG142" s="77"/>
      <c r="AH142" s="77"/>
      <c r="AI142" s="56"/>
      <c r="AJ142" s="69"/>
      <c r="AK142" s="69"/>
      <c r="AL142" s="111" t="s">
        <v>75</v>
      </c>
      <c r="AM142" s="111" t="s">
        <v>75</v>
      </c>
      <c r="AN142" s="69"/>
      <c r="AO142" s="69"/>
      <c r="AP142" s="111"/>
      <c r="AQ142" s="69">
        <f t="shared" si="19"/>
        <v>0</v>
      </c>
      <c r="AR142" s="97"/>
    </row>
    <row r="143" s="2" customFormat="1" ht="61" spans="1:44">
      <c r="A143" s="27">
        <v>138</v>
      </c>
      <c r="B143" s="109"/>
      <c r="C143" s="26" t="s">
        <v>467</v>
      </c>
      <c r="D143" s="27" t="s">
        <v>468</v>
      </c>
      <c r="E143" s="46" t="s">
        <v>469</v>
      </c>
      <c r="F143" s="45">
        <f>'[1]2021年度园区有效投入-技术改造'!$I139</f>
        <v>6714.51</v>
      </c>
      <c r="G143" s="26" t="s">
        <v>62</v>
      </c>
      <c r="H143" s="27">
        <v>0.8</v>
      </c>
      <c r="I143" s="101"/>
      <c r="J143" s="101"/>
      <c r="K143" s="58">
        <v>87134.85</v>
      </c>
      <c r="L143" s="110">
        <f t="shared" ref="L143:L163" si="20">IF(K143&gt;200,F143/K143,1)</f>
        <v>0.077058834668333</v>
      </c>
      <c r="M143" s="101"/>
      <c r="N143" s="56"/>
      <c r="O143" s="26" t="s">
        <v>69</v>
      </c>
      <c r="P143" s="63" t="s">
        <v>70</v>
      </c>
      <c r="Q143" s="63" t="s">
        <v>70</v>
      </c>
      <c r="R143" s="56"/>
      <c r="S143" s="101"/>
      <c r="T143" s="56" t="str">
        <f t="shared" si="18"/>
        <v>是</v>
      </c>
      <c r="U143" s="69" t="s">
        <v>79</v>
      </c>
      <c r="V143" s="70">
        <v>0.8</v>
      </c>
      <c r="W143" s="69"/>
      <c r="X143" s="70"/>
      <c r="Y143" s="77"/>
      <c r="Z143" s="77"/>
      <c r="AA143" s="77"/>
      <c r="AB143" s="77"/>
      <c r="AC143" s="77"/>
      <c r="AD143" s="77"/>
      <c r="AE143" s="77"/>
      <c r="AF143" s="77"/>
      <c r="AG143" s="77"/>
      <c r="AH143" s="77"/>
      <c r="AI143" s="56"/>
      <c r="AJ143" s="69"/>
      <c r="AK143" s="69"/>
      <c r="AL143" s="111" t="s">
        <v>75</v>
      </c>
      <c r="AM143" s="111" t="s">
        <v>75</v>
      </c>
      <c r="AN143" s="69"/>
      <c r="AO143" s="69"/>
      <c r="AP143" s="111"/>
      <c r="AQ143" s="69">
        <f t="shared" si="19"/>
        <v>0</v>
      </c>
      <c r="AR143" s="97"/>
    </row>
    <row r="144" s="2" customFormat="1" ht="46" spans="1:44">
      <c r="A144" s="27">
        <v>139</v>
      </c>
      <c r="B144" s="109"/>
      <c r="C144" s="26" t="s">
        <v>470</v>
      </c>
      <c r="D144" s="27" t="s">
        <v>471</v>
      </c>
      <c r="E144" s="46" t="s">
        <v>472</v>
      </c>
      <c r="F144" s="45">
        <f>'[1]2021年度园区有效投入-技术改造'!$I140</f>
        <v>3358.3</v>
      </c>
      <c r="G144" s="26" t="s">
        <v>86</v>
      </c>
      <c r="H144" s="27">
        <v>0.7</v>
      </c>
      <c r="I144" s="101"/>
      <c r="J144" s="101"/>
      <c r="K144" s="58">
        <v>12581.04</v>
      </c>
      <c r="L144" s="110">
        <f t="shared" si="20"/>
        <v>0.266933417269161</v>
      </c>
      <c r="M144" s="101"/>
      <c r="N144" s="56"/>
      <c r="O144" s="26" t="s">
        <v>69</v>
      </c>
      <c r="P144" s="63" t="s">
        <v>70</v>
      </c>
      <c r="Q144" s="63" t="s">
        <v>70</v>
      </c>
      <c r="R144" s="56"/>
      <c r="S144" s="101"/>
      <c r="T144" s="56" t="str">
        <f t="shared" si="18"/>
        <v>是</v>
      </c>
      <c r="U144" s="69">
        <v>9569</v>
      </c>
      <c r="V144" s="70">
        <v>1</v>
      </c>
      <c r="W144" s="69"/>
      <c r="X144" s="70"/>
      <c r="Y144" s="77"/>
      <c r="Z144" s="77"/>
      <c r="AA144" s="77"/>
      <c r="AB144" s="77"/>
      <c r="AC144" s="77"/>
      <c r="AD144" s="77"/>
      <c r="AE144" s="77"/>
      <c r="AF144" s="77"/>
      <c r="AG144" s="77"/>
      <c r="AH144" s="77"/>
      <c r="AI144" s="56"/>
      <c r="AJ144" s="69"/>
      <c r="AK144" s="69"/>
      <c r="AL144" s="111">
        <v>197.2</v>
      </c>
      <c r="AM144" s="111" t="s">
        <v>75</v>
      </c>
      <c r="AN144" s="69"/>
      <c r="AO144" s="69"/>
      <c r="AP144" s="111"/>
      <c r="AQ144" s="69">
        <f t="shared" si="19"/>
        <v>197.2</v>
      </c>
      <c r="AR144" s="97"/>
    </row>
    <row r="145" s="2" customFormat="1" ht="46" spans="1:44">
      <c r="A145" s="27">
        <v>140</v>
      </c>
      <c r="B145" s="109"/>
      <c r="C145" s="26" t="s">
        <v>473</v>
      </c>
      <c r="D145" s="27" t="s">
        <v>474</v>
      </c>
      <c r="E145" s="46" t="s">
        <v>475</v>
      </c>
      <c r="F145" s="45">
        <f>'[1]2021年度园区有效投入-技术改造'!$I141</f>
        <v>538.73</v>
      </c>
      <c r="G145" s="26" t="s">
        <v>62</v>
      </c>
      <c r="H145" s="27">
        <v>0.8</v>
      </c>
      <c r="I145" s="101"/>
      <c r="J145" s="101"/>
      <c r="K145" s="58">
        <v>1265.35</v>
      </c>
      <c r="L145" s="110">
        <f t="shared" si="20"/>
        <v>0.425755719761331</v>
      </c>
      <c r="M145" s="101"/>
      <c r="N145" s="56"/>
      <c r="O145" s="26" t="s">
        <v>69</v>
      </c>
      <c r="P145" s="63" t="s">
        <v>70</v>
      </c>
      <c r="Q145" s="63" t="s">
        <v>70</v>
      </c>
      <c r="R145" s="56"/>
      <c r="S145" s="101"/>
      <c r="T145" s="56" t="str">
        <f t="shared" si="18"/>
        <v>是</v>
      </c>
      <c r="U145" s="69">
        <v>749</v>
      </c>
      <c r="V145" s="70">
        <v>1</v>
      </c>
      <c r="W145" s="69"/>
      <c r="X145" s="70"/>
      <c r="Y145" s="77"/>
      <c r="Z145" s="77"/>
      <c r="AA145" s="77"/>
      <c r="AB145" s="77"/>
      <c r="AC145" s="77"/>
      <c r="AD145" s="77"/>
      <c r="AE145" s="77"/>
      <c r="AF145" s="77"/>
      <c r="AG145" s="77"/>
      <c r="AH145" s="77"/>
      <c r="AI145" s="56"/>
      <c r="AJ145" s="69"/>
      <c r="AK145" s="69"/>
      <c r="AL145" s="111" t="s">
        <v>75</v>
      </c>
      <c r="AM145" s="111" t="s">
        <v>75</v>
      </c>
      <c r="AN145" s="69"/>
      <c r="AO145" s="69"/>
      <c r="AP145" s="111"/>
      <c r="AQ145" s="69">
        <f t="shared" si="19"/>
        <v>0</v>
      </c>
      <c r="AR145" s="97"/>
    </row>
    <row r="146" s="2" customFormat="1" ht="61" spans="1:44">
      <c r="A146" s="27">
        <v>141</v>
      </c>
      <c r="B146" s="109"/>
      <c r="C146" s="26" t="s">
        <v>476</v>
      </c>
      <c r="D146" s="27" t="s">
        <v>477</v>
      </c>
      <c r="E146" s="46" t="s">
        <v>478</v>
      </c>
      <c r="F146" s="45">
        <f>'[1]2021年度园区有效投入-技术改造'!$I142</f>
        <v>566.34</v>
      </c>
      <c r="G146" s="26" t="s">
        <v>86</v>
      </c>
      <c r="H146" s="27">
        <v>0.7</v>
      </c>
      <c r="I146" s="101"/>
      <c r="J146" s="101"/>
      <c r="K146" s="58">
        <v>1165.42</v>
      </c>
      <c r="L146" s="110">
        <f t="shared" si="20"/>
        <v>0.485953561806044</v>
      </c>
      <c r="M146" s="101"/>
      <c r="N146" s="56"/>
      <c r="O146" s="26" t="s">
        <v>69</v>
      </c>
      <c r="P146" s="63" t="s">
        <v>70</v>
      </c>
      <c r="Q146" s="63" t="s">
        <v>70</v>
      </c>
      <c r="R146" s="56"/>
      <c r="S146" s="101"/>
      <c r="T146" s="56" t="str">
        <f t="shared" si="18"/>
        <v>是</v>
      </c>
      <c r="U146" s="69" t="s">
        <v>79</v>
      </c>
      <c r="V146" s="70">
        <v>0.8</v>
      </c>
      <c r="W146" s="69"/>
      <c r="X146" s="70"/>
      <c r="Y146" s="77"/>
      <c r="Z146" s="77"/>
      <c r="AA146" s="77"/>
      <c r="AB146" s="77"/>
      <c r="AC146" s="77"/>
      <c r="AD146" s="77"/>
      <c r="AE146" s="77"/>
      <c r="AF146" s="77"/>
      <c r="AG146" s="77"/>
      <c r="AH146" s="77"/>
      <c r="AI146" s="56"/>
      <c r="AJ146" s="69"/>
      <c r="AK146" s="69"/>
      <c r="AL146" s="111" t="s">
        <v>75</v>
      </c>
      <c r="AM146" s="111" t="s">
        <v>75</v>
      </c>
      <c r="AN146" s="69"/>
      <c r="AO146" s="69"/>
      <c r="AP146" s="111"/>
      <c r="AQ146" s="69">
        <f t="shared" si="19"/>
        <v>0</v>
      </c>
      <c r="AR146" s="97"/>
    </row>
    <row r="147" s="2" customFormat="1" ht="61" spans="1:44">
      <c r="A147" s="27">
        <v>142</v>
      </c>
      <c r="B147" s="109"/>
      <c r="C147" s="26" t="s">
        <v>479</v>
      </c>
      <c r="D147" s="27" t="s">
        <v>480</v>
      </c>
      <c r="E147" s="46" t="s">
        <v>481</v>
      </c>
      <c r="F147" s="45">
        <f>'[1]2021年度园区有效投入-技术改造'!$I143</f>
        <v>775.49</v>
      </c>
      <c r="G147" s="26" t="s">
        <v>90</v>
      </c>
      <c r="H147" s="27">
        <v>0.6</v>
      </c>
      <c r="I147" s="101"/>
      <c r="J147" s="101"/>
      <c r="K147" s="58">
        <v>76</v>
      </c>
      <c r="L147" s="110">
        <f t="shared" si="20"/>
        <v>1</v>
      </c>
      <c r="M147" s="101"/>
      <c r="N147" s="56"/>
      <c r="O147" s="26" t="s">
        <v>69</v>
      </c>
      <c r="P147" s="63" t="s">
        <v>70</v>
      </c>
      <c r="Q147" s="63" t="s">
        <v>70</v>
      </c>
      <c r="R147" s="56"/>
      <c r="S147" s="101"/>
      <c r="T147" s="56" t="str">
        <f t="shared" si="18"/>
        <v>是</v>
      </c>
      <c r="U147" s="69">
        <v>997</v>
      </c>
      <c r="V147" s="70">
        <v>1</v>
      </c>
      <c r="W147" s="69"/>
      <c r="X147" s="70"/>
      <c r="Y147" s="77"/>
      <c r="Z147" s="77"/>
      <c r="AA147" s="77"/>
      <c r="AB147" s="77"/>
      <c r="AC147" s="77"/>
      <c r="AD147" s="77"/>
      <c r="AE147" s="77"/>
      <c r="AF147" s="77"/>
      <c r="AG147" s="77"/>
      <c r="AH147" s="77"/>
      <c r="AI147" s="56"/>
      <c r="AJ147" s="69"/>
      <c r="AK147" s="69"/>
      <c r="AL147" s="111" t="s">
        <v>75</v>
      </c>
      <c r="AM147" s="111" t="s">
        <v>75</v>
      </c>
      <c r="AN147" s="69"/>
      <c r="AO147" s="69"/>
      <c r="AP147" s="111"/>
      <c r="AQ147" s="69">
        <f t="shared" si="19"/>
        <v>0</v>
      </c>
      <c r="AR147" s="97"/>
    </row>
    <row r="148" s="2" customFormat="1" ht="46" spans="1:44">
      <c r="A148" s="27">
        <v>143</v>
      </c>
      <c r="B148" s="109"/>
      <c r="C148" s="26" t="s">
        <v>482</v>
      </c>
      <c r="D148" s="27" t="s">
        <v>483</v>
      </c>
      <c r="E148" s="46" t="s">
        <v>484</v>
      </c>
      <c r="F148" s="45">
        <f>'[1]2021年度园区有效投入-技术改造'!$I144</f>
        <v>2092.64</v>
      </c>
      <c r="G148" s="26" t="s">
        <v>62</v>
      </c>
      <c r="H148" s="27">
        <v>0.8</v>
      </c>
      <c r="I148" s="101"/>
      <c r="J148" s="101"/>
      <c r="K148" s="58">
        <v>16522.99</v>
      </c>
      <c r="L148" s="110">
        <f t="shared" si="20"/>
        <v>0.12665020072033</v>
      </c>
      <c r="M148" s="101"/>
      <c r="N148" s="56"/>
      <c r="O148" s="26" t="s">
        <v>69</v>
      </c>
      <c r="P148" s="63" t="s">
        <v>70</v>
      </c>
      <c r="Q148" s="63" t="s">
        <v>70</v>
      </c>
      <c r="R148" s="56"/>
      <c r="S148" s="101"/>
      <c r="T148" s="56" t="str">
        <f t="shared" si="18"/>
        <v>是</v>
      </c>
      <c r="U148" s="69" t="s">
        <v>79</v>
      </c>
      <c r="V148" s="70">
        <v>0.8</v>
      </c>
      <c r="W148" s="69"/>
      <c r="X148" s="70"/>
      <c r="Y148" s="77"/>
      <c r="Z148" s="77"/>
      <c r="AA148" s="77"/>
      <c r="AB148" s="77"/>
      <c r="AC148" s="77"/>
      <c r="AD148" s="77"/>
      <c r="AE148" s="77"/>
      <c r="AF148" s="77"/>
      <c r="AG148" s="77"/>
      <c r="AH148" s="77"/>
      <c r="AI148" s="56"/>
      <c r="AJ148" s="69"/>
      <c r="AK148" s="69"/>
      <c r="AL148" s="111" t="s">
        <v>75</v>
      </c>
      <c r="AM148" s="111" t="s">
        <v>75</v>
      </c>
      <c r="AN148" s="69"/>
      <c r="AO148" s="69"/>
      <c r="AP148" s="111"/>
      <c r="AQ148" s="69">
        <f t="shared" si="19"/>
        <v>0</v>
      </c>
      <c r="AR148" s="97"/>
    </row>
    <row r="149" s="2" customFormat="1" ht="61" spans="1:44">
      <c r="A149" s="27">
        <v>144</v>
      </c>
      <c r="B149" s="109"/>
      <c r="C149" s="26" t="s">
        <v>485</v>
      </c>
      <c r="D149" s="27" t="s">
        <v>486</v>
      </c>
      <c r="E149" s="46" t="s">
        <v>487</v>
      </c>
      <c r="F149" s="45">
        <f>'[1]2021年度园区有效投入-技术改造'!$I145</f>
        <v>541.81</v>
      </c>
      <c r="G149" s="26" t="s">
        <v>86</v>
      </c>
      <c r="H149" s="27">
        <v>0.7</v>
      </c>
      <c r="I149" s="101"/>
      <c r="J149" s="101"/>
      <c r="K149" s="58">
        <v>117173</v>
      </c>
      <c r="L149" s="110">
        <f t="shared" si="20"/>
        <v>0.00462401747842933</v>
      </c>
      <c r="M149" s="101"/>
      <c r="N149" s="56"/>
      <c r="O149" s="26" t="s">
        <v>69</v>
      </c>
      <c r="P149" s="63" t="s">
        <v>70</v>
      </c>
      <c r="Q149" s="63" t="s">
        <v>70</v>
      </c>
      <c r="R149" s="56"/>
      <c r="S149" s="101"/>
      <c r="T149" s="56" t="str">
        <f t="shared" si="18"/>
        <v>是</v>
      </c>
      <c r="U149" s="69">
        <v>2143</v>
      </c>
      <c r="V149" s="70">
        <v>1</v>
      </c>
      <c r="W149" s="69"/>
      <c r="X149" s="70"/>
      <c r="Y149" s="77"/>
      <c r="Z149" s="77"/>
      <c r="AA149" s="77"/>
      <c r="AB149" s="77"/>
      <c r="AC149" s="77"/>
      <c r="AD149" s="77"/>
      <c r="AE149" s="77"/>
      <c r="AF149" s="77"/>
      <c r="AG149" s="77"/>
      <c r="AH149" s="77"/>
      <c r="AI149" s="56"/>
      <c r="AJ149" s="69"/>
      <c r="AK149" s="69"/>
      <c r="AL149" s="111" t="s">
        <v>75</v>
      </c>
      <c r="AM149" s="111">
        <v>19</v>
      </c>
      <c r="AN149" s="69"/>
      <c r="AO149" s="69"/>
      <c r="AP149" s="111"/>
      <c r="AQ149" s="69">
        <f t="shared" si="19"/>
        <v>19</v>
      </c>
      <c r="AR149" s="97"/>
    </row>
    <row r="150" s="2" customFormat="1" ht="31" spans="1:44">
      <c r="A150" s="27">
        <v>145</v>
      </c>
      <c r="B150" s="109"/>
      <c r="C150" s="26" t="s">
        <v>488</v>
      </c>
      <c r="D150" s="27" t="s">
        <v>489</v>
      </c>
      <c r="E150" s="46" t="s">
        <v>490</v>
      </c>
      <c r="F150" s="45">
        <f>'[1]2021年度园区有效投入-技术改造'!$I146</f>
        <v>603</v>
      </c>
      <c r="G150" s="26" t="s">
        <v>86</v>
      </c>
      <c r="H150" s="27">
        <v>0.7</v>
      </c>
      <c r="I150" s="101"/>
      <c r="J150" s="101"/>
      <c r="K150" s="58">
        <v>6778.06</v>
      </c>
      <c r="L150" s="110">
        <f t="shared" si="20"/>
        <v>0.0889635087325872</v>
      </c>
      <c r="M150" s="101"/>
      <c r="N150" s="56"/>
      <c r="O150" s="26" t="s">
        <v>69</v>
      </c>
      <c r="P150" s="63" t="s">
        <v>70</v>
      </c>
      <c r="Q150" s="63" t="s">
        <v>70</v>
      </c>
      <c r="R150" s="56"/>
      <c r="S150" s="101"/>
      <c r="T150" s="56" t="str">
        <f t="shared" si="18"/>
        <v>是</v>
      </c>
      <c r="U150" s="69" t="s">
        <v>79</v>
      </c>
      <c r="V150" s="70">
        <v>0.8</v>
      </c>
      <c r="W150" s="69"/>
      <c r="X150" s="70"/>
      <c r="Y150" s="77"/>
      <c r="Z150" s="77"/>
      <c r="AA150" s="77"/>
      <c r="AB150" s="77"/>
      <c r="AC150" s="77"/>
      <c r="AD150" s="77"/>
      <c r="AE150" s="77"/>
      <c r="AF150" s="77"/>
      <c r="AG150" s="77"/>
      <c r="AH150" s="77"/>
      <c r="AI150" s="56"/>
      <c r="AJ150" s="69"/>
      <c r="AK150" s="69"/>
      <c r="AL150" s="111" t="s">
        <v>75</v>
      </c>
      <c r="AM150" s="111" t="s">
        <v>75</v>
      </c>
      <c r="AN150" s="69"/>
      <c r="AO150" s="69"/>
      <c r="AP150" s="111"/>
      <c r="AQ150" s="69">
        <f t="shared" si="19"/>
        <v>0</v>
      </c>
      <c r="AR150" s="97"/>
    </row>
    <row r="151" s="2" customFormat="1" ht="46" spans="1:44">
      <c r="A151" s="27">
        <v>146</v>
      </c>
      <c r="B151" s="109"/>
      <c r="C151" s="26" t="s">
        <v>491</v>
      </c>
      <c r="D151" s="27" t="s">
        <v>492</v>
      </c>
      <c r="E151" s="46" t="s">
        <v>493</v>
      </c>
      <c r="F151" s="45">
        <f>'[1]2021年度园区有效投入-技术改造'!$I147</f>
        <v>792.54</v>
      </c>
      <c r="G151" s="26" t="s">
        <v>62</v>
      </c>
      <c r="H151" s="27">
        <v>0.8</v>
      </c>
      <c r="I151" s="101"/>
      <c r="J151" s="101"/>
      <c r="K151" s="58">
        <v>2890.72</v>
      </c>
      <c r="L151" s="110">
        <f t="shared" si="20"/>
        <v>0.274166989538938</v>
      </c>
      <c r="M151" s="101"/>
      <c r="N151" s="56"/>
      <c r="O151" s="26" t="s">
        <v>69</v>
      </c>
      <c r="P151" s="63" t="s">
        <v>70</v>
      </c>
      <c r="Q151" s="63" t="s">
        <v>70</v>
      </c>
      <c r="R151" s="56"/>
      <c r="S151" s="101"/>
      <c r="T151" s="56" t="str">
        <f t="shared" si="18"/>
        <v>是</v>
      </c>
      <c r="U151" s="69">
        <v>7087</v>
      </c>
      <c r="V151" s="70">
        <v>1</v>
      </c>
      <c r="W151" s="69"/>
      <c r="X151" s="70"/>
      <c r="Y151" s="77"/>
      <c r="Z151" s="77"/>
      <c r="AA151" s="77"/>
      <c r="AB151" s="77"/>
      <c r="AC151" s="77"/>
      <c r="AD151" s="77"/>
      <c r="AE151" s="77"/>
      <c r="AF151" s="77"/>
      <c r="AG151" s="77"/>
      <c r="AH151" s="77"/>
      <c r="AI151" s="56"/>
      <c r="AJ151" s="69"/>
      <c r="AK151" s="69"/>
      <c r="AL151" s="111" t="s">
        <v>75</v>
      </c>
      <c r="AM151" s="111" t="s">
        <v>75</v>
      </c>
      <c r="AN151" s="69"/>
      <c r="AO151" s="69"/>
      <c r="AP151" s="111"/>
      <c r="AQ151" s="69">
        <f t="shared" si="19"/>
        <v>0</v>
      </c>
      <c r="AR151" s="97"/>
    </row>
    <row r="152" s="2" customFormat="1" ht="46" spans="1:44">
      <c r="A152" s="27">
        <v>147</v>
      </c>
      <c r="B152" s="109"/>
      <c r="C152" s="26" t="s">
        <v>494</v>
      </c>
      <c r="D152" s="27" t="s">
        <v>495</v>
      </c>
      <c r="E152" s="46" t="s">
        <v>496</v>
      </c>
      <c r="F152" s="45">
        <f>'[1]2021年度园区有效投入-技术改造'!$I148</f>
        <v>203.18</v>
      </c>
      <c r="G152" s="26" t="s">
        <v>90</v>
      </c>
      <c r="H152" s="27">
        <v>0.6</v>
      </c>
      <c r="I152" s="101"/>
      <c r="J152" s="101"/>
      <c r="K152" s="58">
        <v>1544.19</v>
      </c>
      <c r="L152" s="110">
        <f t="shared" si="20"/>
        <v>0.131577072769543</v>
      </c>
      <c r="M152" s="101"/>
      <c r="N152" s="56"/>
      <c r="O152" s="26" t="s">
        <v>69</v>
      </c>
      <c r="P152" s="63" t="s">
        <v>70</v>
      </c>
      <c r="Q152" s="63" t="s">
        <v>70</v>
      </c>
      <c r="R152" s="56"/>
      <c r="S152" s="101"/>
      <c r="T152" s="56" t="str">
        <f t="shared" si="18"/>
        <v>否</v>
      </c>
      <c r="U152" s="69">
        <v>1500</v>
      </c>
      <c r="V152" s="70">
        <v>1</v>
      </c>
      <c r="W152" s="69"/>
      <c r="X152" s="70"/>
      <c r="Y152" s="77"/>
      <c r="Z152" s="77"/>
      <c r="AA152" s="77"/>
      <c r="AB152" s="77"/>
      <c r="AC152" s="77"/>
      <c r="AD152" s="77"/>
      <c r="AE152" s="77"/>
      <c r="AF152" s="77"/>
      <c r="AG152" s="77"/>
      <c r="AH152" s="77"/>
      <c r="AI152" s="56"/>
      <c r="AJ152" s="69"/>
      <c r="AK152" s="69"/>
      <c r="AL152" s="111" t="s">
        <v>75</v>
      </c>
      <c r="AM152" s="111" t="s">
        <v>75</v>
      </c>
      <c r="AN152" s="69"/>
      <c r="AO152" s="69"/>
      <c r="AP152" s="111"/>
      <c r="AQ152" s="69">
        <f t="shared" si="19"/>
        <v>0</v>
      </c>
      <c r="AR152" s="97"/>
    </row>
    <row r="153" s="2" customFormat="1" ht="46" spans="1:44">
      <c r="A153" s="27">
        <v>148</v>
      </c>
      <c r="B153" s="109"/>
      <c r="C153" s="26" t="s">
        <v>497</v>
      </c>
      <c r="D153" s="27" t="s">
        <v>498</v>
      </c>
      <c r="E153" s="46" t="s">
        <v>499</v>
      </c>
      <c r="F153" s="45">
        <f>'[1]2021年度园区有效投入-技术改造'!$I149</f>
        <v>735.86</v>
      </c>
      <c r="G153" s="26" t="s">
        <v>62</v>
      </c>
      <c r="H153" s="27">
        <v>0.8</v>
      </c>
      <c r="I153" s="101"/>
      <c r="J153" s="101"/>
      <c r="K153" s="58">
        <v>14806</v>
      </c>
      <c r="L153" s="110">
        <f t="shared" si="20"/>
        <v>0.0497001215723355</v>
      </c>
      <c r="M153" s="101"/>
      <c r="N153" s="56"/>
      <c r="O153" s="26" t="s">
        <v>69</v>
      </c>
      <c r="P153" s="63" t="s">
        <v>70</v>
      </c>
      <c r="Q153" s="63" t="s">
        <v>70</v>
      </c>
      <c r="R153" s="56"/>
      <c r="S153" s="101"/>
      <c r="T153" s="56" t="str">
        <f t="shared" si="18"/>
        <v>是</v>
      </c>
      <c r="U153" s="69">
        <v>1569</v>
      </c>
      <c r="V153" s="70">
        <v>1</v>
      </c>
      <c r="W153" s="69"/>
      <c r="X153" s="70"/>
      <c r="Y153" s="77"/>
      <c r="Z153" s="77"/>
      <c r="AA153" s="77"/>
      <c r="AB153" s="77"/>
      <c r="AC153" s="77"/>
      <c r="AD153" s="77"/>
      <c r="AE153" s="77"/>
      <c r="AF153" s="77"/>
      <c r="AG153" s="77"/>
      <c r="AH153" s="77"/>
      <c r="AI153" s="56"/>
      <c r="AJ153" s="69"/>
      <c r="AK153" s="69"/>
      <c r="AL153" s="111" t="s">
        <v>75</v>
      </c>
      <c r="AM153" s="111" t="s">
        <v>75</v>
      </c>
      <c r="AN153" s="69"/>
      <c r="AO153" s="69"/>
      <c r="AP153" s="111"/>
      <c r="AQ153" s="69">
        <f t="shared" si="19"/>
        <v>0</v>
      </c>
      <c r="AR153" s="97"/>
    </row>
    <row r="154" s="2" customFormat="1" ht="61" spans="1:44">
      <c r="A154" s="27">
        <v>149</v>
      </c>
      <c r="B154" s="109"/>
      <c r="C154" s="26" t="s">
        <v>500</v>
      </c>
      <c r="D154" s="27" t="s">
        <v>501</v>
      </c>
      <c r="E154" s="46" t="s">
        <v>502</v>
      </c>
      <c r="F154" s="45">
        <f>'[1]2021年度园区有效投入-技术改造'!$I150</f>
        <v>298.59</v>
      </c>
      <c r="G154" s="26" t="s">
        <v>68</v>
      </c>
      <c r="H154" s="27">
        <v>1</v>
      </c>
      <c r="I154" s="101"/>
      <c r="J154" s="101"/>
      <c r="K154" s="58">
        <v>26640.45</v>
      </c>
      <c r="L154" s="110">
        <f t="shared" si="20"/>
        <v>0.0112081440065765</v>
      </c>
      <c r="M154" s="101"/>
      <c r="N154" s="56"/>
      <c r="O154" s="26" t="s">
        <v>69</v>
      </c>
      <c r="P154" s="63" t="s">
        <v>70</v>
      </c>
      <c r="Q154" s="63" t="s">
        <v>70</v>
      </c>
      <c r="R154" s="56"/>
      <c r="S154" s="101"/>
      <c r="T154" s="56" t="str">
        <f t="shared" si="18"/>
        <v>否</v>
      </c>
      <c r="U154" s="69" t="s">
        <v>79</v>
      </c>
      <c r="V154" s="70">
        <v>1</v>
      </c>
      <c r="W154" s="69"/>
      <c r="X154" s="70"/>
      <c r="Y154" s="77"/>
      <c r="Z154" s="77"/>
      <c r="AA154" s="77"/>
      <c r="AB154" s="77"/>
      <c r="AC154" s="77"/>
      <c r="AD154" s="77"/>
      <c r="AE154" s="77"/>
      <c r="AF154" s="77"/>
      <c r="AG154" s="77"/>
      <c r="AH154" s="77"/>
      <c r="AI154" s="56"/>
      <c r="AJ154" s="69"/>
      <c r="AK154" s="69"/>
      <c r="AL154" s="111" t="s">
        <v>75</v>
      </c>
      <c r="AM154" s="111" t="s">
        <v>75</v>
      </c>
      <c r="AN154" s="69"/>
      <c r="AO154" s="69"/>
      <c r="AP154" s="111"/>
      <c r="AQ154" s="69">
        <f t="shared" si="19"/>
        <v>0</v>
      </c>
      <c r="AR154" s="97"/>
    </row>
    <row r="155" s="2" customFormat="1" ht="46" spans="1:44">
      <c r="A155" s="27">
        <v>150</v>
      </c>
      <c r="B155" s="109"/>
      <c r="C155" s="30" t="s">
        <v>503</v>
      </c>
      <c r="D155" s="27" t="s">
        <v>504</v>
      </c>
      <c r="E155" s="46" t="s">
        <v>505</v>
      </c>
      <c r="F155" s="45">
        <f>'[1]2021年度园区有效投入-技术改造'!$I151</f>
        <v>228.82</v>
      </c>
      <c r="G155" s="26" t="s">
        <v>90</v>
      </c>
      <c r="H155" s="27">
        <v>0.6</v>
      </c>
      <c r="I155" s="101"/>
      <c r="J155" s="101"/>
      <c r="K155" s="58">
        <v>282.44</v>
      </c>
      <c r="L155" s="110">
        <f t="shared" si="20"/>
        <v>0.810154369069537</v>
      </c>
      <c r="M155" s="101"/>
      <c r="N155" s="56"/>
      <c r="O155" s="26" t="s">
        <v>69</v>
      </c>
      <c r="P155" s="63" t="s">
        <v>70</v>
      </c>
      <c r="Q155" s="63" t="s">
        <v>70</v>
      </c>
      <c r="R155" s="56"/>
      <c r="S155" s="101"/>
      <c r="T155" s="56" t="str">
        <f t="shared" si="18"/>
        <v>否</v>
      </c>
      <c r="U155" s="69" t="s">
        <v>79</v>
      </c>
      <c r="V155" s="70">
        <v>1</v>
      </c>
      <c r="W155" s="69"/>
      <c r="X155" s="70"/>
      <c r="Y155" s="77"/>
      <c r="Z155" s="77"/>
      <c r="AA155" s="77"/>
      <c r="AB155" s="77"/>
      <c r="AC155" s="77"/>
      <c r="AD155" s="77"/>
      <c r="AE155" s="77"/>
      <c r="AF155" s="77"/>
      <c r="AG155" s="77"/>
      <c r="AH155" s="77"/>
      <c r="AI155" s="56"/>
      <c r="AJ155" s="69"/>
      <c r="AK155" s="69"/>
      <c r="AL155" s="111" t="s">
        <v>75</v>
      </c>
      <c r="AM155" s="111" t="s">
        <v>75</v>
      </c>
      <c r="AN155" s="69"/>
      <c r="AO155" s="69"/>
      <c r="AP155" s="111"/>
      <c r="AQ155" s="69">
        <f t="shared" si="19"/>
        <v>0</v>
      </c>
      <c r="AR155" s="97"/>
    </row>
    <row r="156" s="2" customFormat="1" ht="76" spans="1:44">
      <c r="A156" s="27">
        <v>151</v>
      </c>
      <c r="B156" s="109"/>
      <c r="C156" s="26" t="s">
        <v>506</v>
      </c>
      <c r="D156" s="27" t="s">
        <v>507</v>
      </c>
      <c r="E156" s="46" t="s">
        <v>508</v>
      </c>
      <c r="F156" s="45">
        <f>'[1]2021年度园区有效投入-技术改造'!$I152</f>
        <v>639.05</v>
      </c>
      <c r="G156" s="26" t="s">
        <v>62</v>
      </c>
      <c r="H156" s="27">
        <v>0.8</v>
      </c>
      <c r="I156" s="101"/>
      <c r="J156" s="101"/>
      <c r="K156" s="58">
        <v>6463.14</v>
      </c>
      <c r="L156" s="110">
        <f t="shared" si="20"/>
        <v>0.0988760880934035</v>
      </c>
      <c r="M156" s="101"/>
      <c r="N156" s="56"/>
      <c r="O156" s="26" t="s">
        <v>69</v>
      </c>
      <c r="P156" s="63" t="s">
        <v>70</v>
      </c>
      <c r="Q156" s="63" t="s">
        <v>70</v>
      </c>
      <c r="R156" s="56"/>
      <c r="S156" s="101"/>
      <c r="T156" s="56" t="str">
        <f t="shared" si="18"/>
        <v>是</v>
      </c>
      <c r="U156" s="69" t="s">
        <v>79</v>
      </c>
      <c r="V156" s="70">
        <v>0.8</v>
      </c>
      <c r="W156" s="69"/>
      <c r="X156" s="70"/>
      <c r="Y156" s="77"/>
      <c r="Z156" s="77"/>
      <c r="AA156" s="77"/>
      <c r="AB156" s="77"/>
      <c r="AC156" s="77"/>
      <c r="AD156" s="77"/>
      <c r="AE156" s="77"/>
      <c r="AF156" s="77"/>
      <c r="AG156" s="77"/>
      <c r="AH156" s="77"/>
      <c r="AI156" s="56"/>
      <c r="AJ156" s="69"/>
      <c r="AK156" s="69"/>
      <c r="AL156" s="111" t="s">
        <v>75</v>
      </c>
      <c r="AM156" s="111" t="s">
        <v>75</v>
      </c>
      <c r="AN156" s="69"/>
      <c r="AO156" s="69"/>
      <c r="AP156" s="111"/>
      <c r="AQ156" s="69">
        <f t="shared" si="19"/>
        <v>0</v>
      </c>
      <c r="AR156" s="97"/>
    </row>
    <row r="157" s="2" customFormat="1" ht="46" spans="1:44">
      <c r="A157" s="27">
        <v>152</v>
      </c>
      <c r="B157" s="109"/>
      <c r="C157" s="26" t="s">
        <v>509</v>
      </c>
      <c r="D157" s="27" t="s">
        <v>510</v>
      </c>
      <c r="E157" s="46" t="s">
        <v>511</v>
      </c>
      <c r="F157" s="45">
        <f>'[1]2021年度园区有效投入-技术改造'!$I153</f>
        <v>306.07</v>
      </c>
      <c r="G157" s="26" t="s">
        <v>62</v>
      </c>
      <c r="H157" s="27">
        <v>0.8</v>
      </c>
      <c r="I157" s="101"/>
      <c r="J157" s="101"/>
      <c r="K157" s="58">
        <v>2091</v>
      </c>
      <c r="L157" s="110">
        <f t="shared" si="20"/>
        <v>0.14637494021999</v>
      </c>
      <c r="M157" s="101"/>
      <c r="N157" s="56"/>
      <c r="O157" s="26" t="s">
        <v>63</v>
      </c>
      <c r="P157" s="63">
        <v>3.5</v>
      </c>
      <c r="Q157" s="63" t="s">
        <v>64</v>
      </c>
      <c r="R157" s="56"/>
      <c r="S157" s="101"/>
      <c r="T157" s="56" t="str">
        <f t="shared" si="18"/>
        <v>否</v>
      </c>
      <c r="U157" s="69" t="s">
        <v>79</v>
      </c>
      <c r="V157" s="70">
        <v>1</v>
      </c>
      <c r="W157" s="69"/>
      <c r="X157" s="70"/>
      <c r="Y157" s="77"/>
      <c r="Z157" s="77"/>
      <c r="AA157" s="77"/>
      <c r="AB157" s="77"/>
      <c r="AC157" s="77"/>
      <c r="AD157" s="77"/>
      <c r="AE157" s="77"/>
      <c r="AF157" s="77"/>
      <c r="AG157" s="77"/>
      <c r="AH157" s="77"/>
      <c r="AI157" s="56"/>
      <c r="AJ157" s="69"/>
      <c r="AK157" s="69"/>
      <c r="AL157" s="111" t="s">
        <v>75</v>
      </c>
      <c r="AM157" s="111" t="s">
        <v>75</v>
      </c>
      <c r="AN157" s="69"/>
      <c r="AO157" s="69"/>
      <c r="AP157" s="111"/>
      <c r="AQ157" s="69">
        <f t="shared" si="19"/>
        <v>0</v>
      </c>
      <c r="AR157" s="97"/>
    </row>
    <row r="158" s="2" customFormat="1" ht="46" spans="1:44">
      <c r="A158" s="27">
        <v>153</v>
      </c>
      <c r="B158" s="109"/>
      <c r="C158" s="26" t="s">
        <v>512</v>
      </c>
      <c r="D158" s="27" t="s">
        <v>513</v>
      </c>
      <c r="E158" s="46" t="s">
        <v>514</v>
      </c>
      <c r="F158" s="45">
        <f>'[1]2021年度园区有效投入-技术改造'!$I154</f>
        <v>558.65</v>
      </c>
      <c r="G158" s="26" t="s">
        <v>86</v>
      </c>
      <c r="H158" s="27">
        <v>0.7</v>
      </c>
      <c r="I158" s="101"/>
      <c r="J158" s="101"/>
      <c r="K158" s="58">
        <v>66.75</v>
      </c>
      <c r="L158" s="110">
        <f t="shared" si="20"/>
        <v>1</v>
      </c>
      <c r="M158" s="101"/>
      <c r="N158" s="56"/>
      <c r="O158" s="26" t="s">
        <v>69</v>
      </c>
      <c r="P158" s="63" t="s">
        <v>70</v>
      </c>
      <c r="Q158" s="63" t="s">
        <v>70</v>
      </c>
      <c r="R158" s="56"/>
      <c r="S158" s="101"/>
      <c r="T158" s="56" t="str">
        <f t="shared" si="18"/>
        <v>是</v>
      </c>
      <c r="U158" s="69" t="s">
        <v>79</v>
      </c>
      <c r="V158" s="70">
        <v>0.8</v>
      </c>
      <c r="W158" s="69"/>
      <c r="X158" s="70"/>
      <c r="Y158" s="77"/>
      <c r="Z158" s="77"/>
      <c r="AA158" s="77"/>
      <c r="AB158" s="77"/>
      <c r="AC158" s="77"/>
      <c r="AD158" s="77"/>
      <c r="AE158" s="77"/>
      <c r="AF158" s="77"/>
      <c r="AG158" s="77"/>
      <c r="AH158" s="77"/>
      <c r="AI158" s="56"/>
      <c r="AJ158" s="69"/>
      <c r="AK158" s="69"/>
      <c r="AL158" s="111" t="s">
        <v>75</v>
      </c>
      <c r="AM158" s="111" t="s">
        <v>75</v>
      </c>
      <c r="AN158" s="69"/>
      <c r="AO158" s="69"/>
      <c r="AP158" s="111"/>
      <c r="AQ158" s="69">
        <f t="shared" si="19"/>
        <v>0</v>
      </c>
      <c r="AR158" s="97"/>
    </row>
    <row r="159" s="2" customFormat="1" ht="31" spans="1:44">
      <c r="A159" s="27">
        <v>154</v>
      </c>
      <c r="B159" s="109"/>
      <c r="C159" s="30" t="s">
        <v>538</v>
      </c>
      <c r="D159" s="27" t="s">
        <v>539</v>
      </c>
      <c r="E159" s="46" t="s">
        <v>540</v>
      </c>
      <c r="F159" s="45">
        <f>'[1]2021年度园区有效投入-技术改造'!$I155</f>
        <v>184.38</v>
      </c>
      <c r="G159" s="26" t="s">
        <v>62</v>
      </c>
      <c r="H159" s="27">
        <v>0.8</v>
      </c>
      <c r="I159" s="101"/>
      <c r="J159" s="101"/>
      <c r="K159" s="58">
        <v>35455.83</v>
      </c>
      <c r="L159" s="110">
        <f t="shared" si="20"/>
        <v>0.00520027312856588</v>
      </c>
      <c r="M159" s="101"/>
      <c r="N159" s="56"/>
      <c r="O159" s="26" t="s">
        <v>69</v>
      </c>
      <c r="P159" s="63" t="s">
        <v>70</v>
      </c>
      <c r="Q159" s="63" t="s">
        <v>70</v>
      </c>
      <c r="R159" s="56"/>
      <c r="S159" s="101"/>
      <c r="T159" s="56" t="str">
        <f t="shared" si="18"/>
        <v>否</v>
      </c>
      <c r="U159" s="69">
        <v>0</v>
      </c>
      <c r="V159" s="70">
        <v>1</v>
      </c>
      <c r="W159" s="69"/>
      <c r="X159" s="70"/>
      <c r="Y159" s="77"/>
      <c r="Z159" s="77"/>
      <c r="AA159" s="77"/>
      <c r="AB159" s="77"/>
      <c r="AC159" s="77"/>
      <c r="AD159" s="77"/>
      <c r="AE159" s="77"/>
      <c r="AF159" s="77"/>
      <c r="AG159" s="77"/>
      <c r="AH159" s="77"/>
      <c r="AI159" s="56"/>
      <c r="AJ159" s="69"/>
      <c r="AK159" s="69"/>
      <c r="AL159" s="111" t="s">
        <v>75</v>
      </c>
      <c r="AM159" s="111" t="s">
        <v>75</v>
      </c>
      <c r="AN159" s="69"/>
      <c r="AO159" s="69"/>
      <c r="AP159" s="111"/>
      <c r="AQ159" s="69">
        <f t="shared" si="19"/>
        <v>0</v>
      </c>
      <c r="AR159" s="97"/>
    </row>
    <row r="160" s="2" customFormat="1" ht="46" spans="1:44">
      <c r="A160" s="27">
        <v>155</v>
      </c>
      <c r="B160" s="109"/>
      <c r="C160" s="30" t="s">
        <v>541</v>
      </c>
      <c r="D160" s="27" t="s">
        <v>542</v>
      </c>
      <c r="E160" s="46" t="s">
        <v>543</v>
      </c>
      <c r="F160" s="45">
        <f>'[1]2021年度园区有效投入-技术改造'!$I156</f>
        <v>116.3</v>
      </c>
      <c r="G160" s="26" t="s">
        <v>86</v>
      </c>
      <c r="H160" s="27">
        <v>0.7</v>
      </c>
      <c r="I160" s="101"/>
      <c r="J160" s="101"/>
      <c r="K160" s="58">
        <v>68881.38</v>
      </c>
      <c r="L160" s="110">
        <f t="shared" si="20"/>
        <v>0.00168840984312451</v>
      </c>
      <c r="M160" s="101"/>
      <c r="N160" s="56"/>
      <c r="O160" s="26" t="s">
        <v>69</v>
      </c>
      <c r="P160" s="63" t="s">
        <v>70</v>
      </c>
      <c r="Q160" s="63" t="s">
        <v>70</v>
      </c>
      <c r="R160" s="56"/>
      <c r="S160" s="101"/>
      <c r="T160" s="56" t="str">
        <f t="shared" si="18"/>
        <v>否</v>
      </c>
      <c r="U160" s="69" t="s">
        <v>79</v>
      </c>
      <c r="V160" s="70">
        <v>1</v>
      </c>
      <c r="W160" s="69"/>
      <c r="X160" s="70"/>
      <c r="Y160" s="77"/>
      <c r="Z160" s="77"/>
      <c r="AA160" s="77"/>
      <c r="AB160" s="77"/>
      <c r="AC160" s="77"/>
      <c r="AD160" s="77"/>
      <c r="AE160" s="77"/>
      <c r="AF160" s="77"/>
      <c r="AG160" s="77"/>
      <c r="AH160" s="77"/>
      <c r="AI160" s="56"/>
      <c r="AJ160" s="69"/>
      <c r="AK160" s="69"/>
      <c r="AL160" s="111" t="s">
        <v>75</v>
      </c>
      <c r="AM160" s="111" t="s">
        <v>75</v>
      </c>
      <c r="AN160" s="69"/>
      <c r="AO160" s="69"/>
      <c r="AP160" s="111"/>
      <c r="AQ160" s="69">
        <f t="shared" si="19"/>
        <v>0</v>
      </c>
      <c r="AR160" s="97"/>
    </row>
    <row r="161" s="2" customFormat="1" ht="61" spans="1:44">
      <c r="A161" s="27">
        <v>156</v>
      </c>
      <c r="B161" s="109"/>
      <c r="C161" s="26" t="s">
        <v>515</v>
      </c>
      <c r="D161" s="27" t="s">
        <v>516</v>
      </c>
      <c r="E161" s="46" t="s">
        <v>517</v>
      </c>
      <c r="F161" s="45">
        <f>'[1]2021年度园区有效投入-技术改造'!$I157</f>
        <v>1708.66</v>
      </c>
      <c r="G161" s="26" t="s">
        <v>62</v>
      </c>
      <c r="H161" s="27">
        <v>0.8</v>
      </c>
      <c r="I161" s="101"/>
      <c r="J161" s="101"/>
      <c r="K161" s="58">
        <v>1989</v>
      </c>
      <c r="L161" s="110">
        <f t="shared" si="20"/>
        <v>0.859054801407743</v>
      </c>
      <c r="M161" s="101"/>
      <c r="N161" s="56"/>
      <c r="O161" s="26" t="s">
        <v>69</v>
      </c>
      <c r="P161" s="63" t="s">
        <v>70</v>
      </c>
      <c r="Q161" s="63" t="s">
        <v>70</v>
      </c>
      <c r="R161" s="56"/>
      <c r="S161" s="101"/>
      <c r="T161" s="56" t="str">
        <f t="shared" si="18"/>
        <v>是</v>
      </c>
      <c r="U161" s="69">
        <v>1816</v>
      </c>
      <c r="V161" s="70">
        <v>1</v>
      </c>
      <c r="W161" s="69"/>
      <c r="X161" s="70"/>
      <c r="Y161" s="77"/>
      <c r="Z161" s="77"/>
      <c r="AA161" s="77"/>
      <c r="AB161" s="77"/>
      <c r="AC161" s="77"/>
      <c r="AD161" s="77"/>
      <c r="AE161" s="77"/>
      <c r="AF161" s="77"/>
      <c r="AG161" s="77"/>
      <c r="AH161" s="77"/>
      <c r="AI161" s="56"/>
      <c r="AJ161" s="69"/>
      <c r="AK161" s="69"/>
      <c r="AL161" s="111" t="s">
        <v>75</v>
      </c>
      <c r="AM161" s="111" t="s">
        <v>75</v>
      </c>
      <c r="AN161" s="69"/>
      <c r="AO161" s="69"/>
      <c r="AP161" s="111"/>
      <c r="AQ161" s="69">
        <f t="shared" si="19"/>
        <v>0</v>
      </c>
      <c r="AR161" s="97"/>
    </row>
    <row r="162" s="2" customFormat="1" ht="61" spans="1:44">
      <c r="A162" s="27">
        <v>157</v>
      </c>
      <c r="B162" s="109"/>
      <c r="C162" s="30" t="s">
        <v>544</v>
      </c>
      <c r="D162" s="27" t="s">
        <v>545</v>
      </c>
      <c r="E162" s="46" t="s">
        <v>546</v>
      </c>
      <c r="F162" s="45">
        <f>'[1]2021年度园区有效投入-技术改造'!$I158</f>
        <v>67.45</v>
      </c>
      <c r="G162" s="26" t="s">
        <v>86</v>
      </c>
      <c r="H162" s="27">
        <v>0.7</v>
      </c>
      <c r="I162" s="101"/>
      <c r="J162" s="101"/>
      <c r="K162" s="58">
        <v>37783.44</v>
      </c>
      <c r="L162" s="110">
        <f t="shared" si="20"/>
        <v>0.00178517361044945</v>
      </c>
      <c r="M162" s="101"/>
      <c r="N162" s="56"/>
      <c r="O162" s="26" t="s">
        <v>69</v>
      </c>
      <c r="P162" s="63" t="s">
        <v>70</v>
      </c>
      <c r="Q162" s="63" t="s">
        <v>70</v>
      </c>
      <c r="R162" s="56"/>
      <c r="S162" s="101"/>
      <c r="T162" s="56" t="str">
        <f t="shared" si="18"/>
        <v>否</v>
      </c>
      <c r="U162" s="69" t="s">
        <v>79</v>
      </c>
      <c r="V162" s="70">
        <v>1</v>
      </c>
      <c r="W162" s="69"/>
      <c r="X162" s="70"/>
      <c r="Y162" s="77"/>
      <c r="Z162" s="77"/>
      <c r="AA162" s="77"/>
      <c r="AB162" s="77"/>
      <c r="AC162" s="77"/>
      <c r="AD162" s="77"/>
      <c r="AE162" s="77"/>
      <c r="AF162" s="77"/>
      <c r="AG162" s="77"/>
      <c r="AH162" s="77"/>
      <c r="AI162" s="56"/>
      <c r="AJ162" s="69"/>
      <c r="AK162" s="69"/>
      <c r="AL162" s="111" t="s">
        <v>75</v>
      </c>
      <c r="AM162" s="111" t="s">
        <v>75</v>
      </c>
      <c r="AN162" s="69"/>
      <c r="AO162" s="69"/>
      <c r="AP162" s="111"/>
      <c r="AQ162" s="69">
        <f t="shared" si="19"/>
        <v>0</v>
      </c>
      <c r="AR162" s="97"/>
    </row>
    <row r="163" s="2" customFormat="1" ht="46" spans="1:44">
      <c r="A163" s="27">
        <v>158</v>
      </c>
      <c r="B163" s="109"/>
      <c r="C163" s="112" t="s">
        <v>547</v>
      </c>
      <c r="D163" s="27" t="s">
        <v>548</v>
      </c>
      <c r="E163" s="46" t="s">
        <v>549</v>
      </c>
      <c r="F163" s="45">
        <f>'[1]2021年度园区有效投入-技术改造'!$I159</f>
        <v>392.88</v>
      </c>
      <c r="G163" s="26" t="s">
        <v>62</v>
      </c>
      <c r="H163" s="27">
        <v>0.8</v>
      </c>
      <c r="I163" s="101"/>
      <c r="J163" s="101"/>
      <c r="K163" s="58">
        <v>11789.79</v>
      </c>
      <c r="L163" s="110">
        <f t="shared" si="20"/>
        <v>0.033323748769062</v>
      </c>
      <c r="M163" s="101"/>
      <c r="N163" s="56"/>
      <c r="O163" s="26" t="s">
        <v>69</v>
      </c>
      <c r="P163" s="63" t="s">
        <v>70</v>
      </c>
      <c r="Q163" s="63" t="s">
        <v>70</v>
      </c>
      <c r="R163" s="56"/>
      <c r="S163" s="101"/>
      <c r="T163" s="56" t="str">
        <f t="shared" si="18"/>
        <v>否</v>
      </c>
      <c r="U163" s="69">
        <v>0</v>
      </c>
      <c r="V163" s="70">
        <v>1</v>
      </c>
      <c r="W163" s="69"/>
      <c r="X163" s="70"/>
      <c r="Y163" s="77"/>
      <c r="Z163" s="77"/>
      <c r="AA163" s="77"/>
      <c r="AB163" s="77"/>
      <c r="AC163" s="77"/>
      <c r="AD163" s="77"/>
      <c r="AE163" s="77"/>
      <c r="AF163" s="77"/>
      <c r="AG163" s="77"/>
      <c r="AH163" s="77"/>
      <c r="AI163" s="56"/>
      <c r="AJ163" s="69"/>
      <c r="AK163" s="69"/>
      <c r="AL163" s="111" t="s">
        <v>75</v>
      </c>
      <c r="AM163" s="111" t="s">
        <v>75</v>
      </c>
      <c r="AN163" s="69"/>
      <c r="AO163" s="69"/>
      <c r="AP163" s="111"/>
      <c r="AQ163" s="69">
        <f t="shared" si="19"/>
        <v>0</v>
      </c>
      <c r="AR163" s="97"/>
    </row>
    <row r="164" s="2" customFormat="1" ht="15.2" spans="1:44">
      <c r="A164" s="109"/>
      <c r="B164" s="109"/>
      <c r="C164" s="27"/>
      <c r="D164" s="27"/>
      <c r="E164" s="27"/>
      <c r="F164" s="45">
        <f>SUM(F6:F163)</f>
        <v>279027.5</v>
      </c>
      <c r="G164" s="69"/>
      <c r="H164" s="27"/>
      <c r="I164" s="101"/>
      <c r="J164" s="27"/>
      <c r="K164" s="56"/>
      <c r="L164" s="102">
        <v>2.5</v>
      </c>
      <c r="M164" s="101" t="e">
        <f>(L164*$L$171-$L$170)/($L$169*$L$171-$L$170)*100</f>
        <v>#DIV/0!</v>
      </c>
      <c r="N164" s="56" t="e">
        <f>M164</f>
        <v>#DIV/0!</v>
      </c>
      <c r="O164" s="69"/>
      <c r="P164" s="69"/>
      <c r="Q164" s="69"/>
      <c r="R164" s="56"/>
      <c r="S164" s="27"/>
      <c r="T164" s="56"/>
      <c r="U164" s="69"/>
      <c r="V164" s="70"/>
      <c r="W164" s="69"/>
      <c r="X164" s="70"/>
      <c r="Y164" s="77"/>
      <c r="Z164" s="77"/>
      <c r="AA164" s="77"/>
      <c r="AB164" s="77"/>
      <c r="AC164" s="77"/>
      <c r="AD164" s="77"/>
      <c r="AE164" s="77"/>
      <c r="AF164" s="77"/>
      <c r="AG164" s="77"/>
      <c r="AH164" s="77"/>
      <c r="AI164" s="106">
        <f t="shared" ref="AI164:AO164" si="21">SUM(AI9:AI163)</f>
        <v>0</v>
      </c>
      <c r="AJ164" s="106">
        <f t="shared" si="21"/>
        <v>0</v>
      </c>
      <c r="AK164" s="106">
        <f t="shared" si="21"/>
        <v>0</v>
      </c>
      <c r="AL164" s="106">
        <f t="shared" ref="AL164:AQ164" si="22">SUM(AL6:AL163)</f>
        <v>4800</v>
      </c>
      <c r="AM164" s="106">
        <f t="shared" si="22"/>
        <v>77</v>
      </c>
      <c r="AN164" s="106">
        <f t="shared" si="22"/>
        <v>0</v>
      </c>
      <c r="AO164" s="106">
        <f t="shared" si="22"/>
        <v>2269.79</v>
      </c>
      <c r="AP164" s="106">
        <f t="shared" si="22"/>
        <v>595</v>
      </c>
      <c r="AQ164" s="106">
        <f t="shared" si="22"/>
        <v>7741.79</v>
      </c>
      <c r="AR164" s="97"/>
    </row>
    <row r="169" spans="6:12">
      <c r="F169" s="14">
        <f>MAX(F$6:F$163)</f>
        <v>29047.06</v>
      </c>
      <c r="L169" s="103">
        <f>MAX(L$6:L$164)</f>
        <v>6.73159804922309</v>
      </c>
    </row>
    <row r="170" spans="6:12">
      <c r="F170" s="14">
        <f>MIN(F$6:F$163)</f>
        <v>0</v>
      </c>
      <c r="L170" s="103">
        <f>MIN(L$6:L$164)</f>
        <v>0</v>
      </c>
    </row>
    <row r="171" spans="6:12">
      <c r="F171" s="16">
        <f>0.4*F170/(F170-0.6*F169)</f>
        <v>0</v>
      </c>
      <c r="L171" s="16">
        <f>0.4*L170/(L170-0.6*L169)</f>
        <v>0</v>
      </c>
    </row>
  </sheetData>
  <autoFilter ref="A5:AR164">
    <extLst/>
  </autoFilter>
  <mergeCells count="28">
    <mergeCell ref="A1:AR1"/>
    <mergeCell ref="A2:AR2"/>
    <mergeCell ref="F3:X3"/>
    <mergeCell ref="Y3:AH3"/>
    <mergeCell ref="AJ3:AQ3"/>
    <mergeCell ref="I4:J4"/>
    <mergeCell ref="K4:N4"/>
    <mergeCell ref="O4:R4"/>
    <mergeCell ref="T4:U4"/>
    <mergeCell ref="Y4:AE4"/>
    <mergeCell ref="AF4:AH4"/>
    <mergeCell ref="AJ4:AN4"/>
    <mergeCell ref="A3:A5"/>
    <mergeCell ref="B3:B5"/>
    <mergeCell ref="B6:B8"/>
    <mergeCell ref="B9:B11"/>
    <mergeCell ref="C3:C5"/>
    <mergeCell ref="D3:D5"/>
    <mergeCell ref="E3:E5"/>
    <mergeCell ref="F4:F5"/>
    <mergeCell ref="H4:H5"/>
    <mergeCell ref="S4:S5"/>
    <mergeCell ref="V4:V5"/>
    <mergeCell ref="W4:W5"/>
    <mergeCell ref="X4:X5"/>
    <mergeCell ref="AI3:AI5"/>
    <mergeCell ref="AQ4:AQ5"/>
    <mergeCell ref="AR3:AR5"/>
  </mergeCells>
  <conditionalFormatting sqref="E9:E163">
    <cfRule type="duplicateValues" dxfId="0" priority="1"/>
  </conditionalFormatting>
  <pageMargins left="0.75" right="0.75" top="1" bottom="1" header="0.5" footer="0.5"/>
  <pageSetup paperSize="8" scale="4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V180"/>
  <sheetViews>
    <sheetView zoomScale="70" zoomScaleNormal="70" workbookViewId="0">
      <pane xSplit="3" ySplit="5" topLeftCell="D6" activePane="bottomRight" state="frozen"/>
      <selection/>
      <selection pane="topRight"/>
      <selection pane="bottomLeft"/>
      <selection pane="bottomRight" activeCell="AX11" sqref="AX11"/>
    </sheetView>
  </sheetViews>
  <sheetFormatPr defaultColWidth="9" defaultRowHeight="16.8"/>
  <cols>
    <col min="1" max="1" width="5.36538461538461" style="5" customWidth="1"/>
    <col min="2" max="2" width="9.79807692307692" style="5" customWidth="1"/>
    <col min="3" max="3" width="17.9038461538462" style="5" customWidth="1"/>
    <col min="4" max="4" width="9.75961538461538" style="5" customWidth="1"/>
    <col min="5" max="5" width="21.125" style="5" customWidth="1"/>
    <col min="6" max="6" width="14.8942307692308" style="14" customWidth="1"/>
    <col min="7" max="7" width="10.125" style="15" customWidth="1"/>
    <col min="8" max="8" width="8.63461538461539" style="5" customWidth="1"/>
    <col min="9" max="9" width="17.3269230769231" style="16" customWidth="1"/>
    <col min="10" max="10" width="9.47115384615385" style="5" customWidth="1"/>
    <col min="11" max="11" width="18.5288461538462" style="3" customWidth="1"/>
    <col min="12" max="12" width="15.6346153846154" style="3" customWidth="1"/>
    <col min="13" max="13" width="10.5480769230769" style="3" customWidth="1"/>
    <col min="14" max="14" width="8.125" style="3" customWidth="1"/>
    <col min="15" max="15" width="14.3557692307692" style="15" customWidth="1"/>
    <col min="16" max="16" width="8.125" style="15" customWidth="1"/>
    <col min="17" max="17" width="9.88461538461538" style="15" customWidth="1"/>
    <col min="18" max="18" width="10.4134615384615" style="3" customWidth="1"/>
    <col min="19" max="19" width="14" style="5" customWidth="1"/>
    <col min="20" max="20" width="16.125" style="3" customWidth="1"/>
    <col min="21" max="21" width="8.125" style="15" customWidth="1"/>
    <col min="22" max="22" width="9.36538461538461" style="6" customWidth="1"/>
    <col min="23" max="23" width="8.63461538461539" style="15" customWidth="1"/>
    <col min="24" max="24" width="20.125" style="6" customWidth="1"/>
    <col min="25" max="25" width="13.7596153846154" style="17" customWidth="1"/>
    <col min="26" max="26" width="8.25" style="17" customWidth="1"/>
    <col min="27" max="27" width="11.125" style="17" customWidth="1"/>
    <col min="28" max="28" width="11.875" style="17" customWidth="1"/>
    <col min="29" max="29" width="13.3653846153846" style="17" customWidth="1"/>
    <col min="30" max="30" width="7.72115384615385" style="18" customWidth="1"/>
    <col min="31" max="31" width="9.71153846153846" style="19" hidden="1" customWidth="1"/>
    <col min="32" max="32" width="11.875" style="17" customWidth="1"/>
    <col min="33" max="33" width="13.7596153846154" style="17" customWidth="1"/>
    <col min="34" max="34" width="8.125" style="17" customWidth="1"/>
    <col min="35" max="35" width="11.875" style="17" customWidth="1"/>
    <col min="36" max="36" width="10.3653846153846" style="3" customWidth="1"/>
    <col min="37" max="38" width="6.25" style="15" customWidth="1"/>
    <col min="39" max="39" width="9.34615384615385" style="15" customWidth="1"/>
    <col min="40" max="41" width="6.25" style="15" customWidth="1"/>
    <col min="42" max="42" width="10.0192307692308" style="15" customWidth="1"/>
    <col min="43" max="43" width="8.125" style="15" customWidth="1"/>
    <col min="44" max="44" width="10.0192307692308" style="15" customWidth="1"/>
    <col min="45" max="45" width="11.125" style="20" customWidth="1"/>
    <col min="46" max="49" width="9" style="6" hidden="1" customWidth="1"/>
    <col min="50" max="16384" width="9" style="6"/>
  </cols>
  <sheetData>
    <row r="1" ht="39" customHeight="1" spans="1:45">
      <c r="A1" s="21" t="s">
        <v>0</v>
      </c>
      <c r="B1" s="21"/>
      <c r="C1" s="21"/>
      <c r="D1" s="21"/>
      <c r="E1" s="21"/>
      <c r="F1" s="31"/>
      <c r="G1" s="32"/>
      <c r="H1" s="21"/>
      <c r="I1" s="47"/>
      <c r="J1" s="21"/>
      <c r="K1" s="48"/>
      <c r="L1" s="48"/>
      <c r="M1" s="48"/>
      <c r="N1" s="48"/>
      <c r="O1" s="32"/>
      <c r="P1" s="32"/>
      <c r="Q1" s="32"/>
      <c r="R1" s="48"/>
      <c r="S1" s="21"/>
      <c r="T1" s="48"/>
      <c r="U1" s="32"/>
      <c r="V1" s="21"/>
      <c r="W1" s="32"/>
      <c r="X1" s="21"/>
      <c r="Y1" s="71"/>
      <c r="Z1" s="71"/>
      <c r="AA1" s="71"/>
      <c r="AB1" s="71"/>
      <c r="AC1" s="71"/>
      <c r="AD1" s="79"/>
      <c r="AE1" s="80"/>
      <c r="AF1" s="71"/>
      <c r="AG1" s="71"/>
      <c r="AH1" s="71"/>
      <c r="AI1" s="71"/>
      <c r="AJ1" s="48"/>
      <c r="AK1" s="32"/>
      <c r="AL1" s="32"/>
      <c r="AM1" s="32"/>
      <c r="AN1" s="32"/>
      <c r="AO1" s="32"/>
      <c r="AP1" s="32"/>
      <c r="AQ1" s="32"/>
      <c r="AR1" s="32"/>
      <c r="AS1" s="48"/>
    </row>
    <row r="2" customFormat="1" ht="21" customHeight="1" spans="1:45">
      <c r="A2" s="22" t="s">
        <v>1</v>
      </c>
      <c r="B2" s="22"/>
      <c r="C2" s="22"/>
      <c r="D2" s="22"/>
      <c r="E2" s="22"/>
      <c r="F2" s="33"/>
      <c r="G2" s="34"/>
      <c r="H2" s="22"/>
      <c r="I2" s="49"/>
      <c r="J2" s="22"/>
      <c r="K2" s="50"/>
      <c r="L2" s="50"/>
      <c r="M2" s="50"/>
      <c r="N2" s="50"/>
      <c r="O2" s="34"/>
      <c r="P2" s="34"/>
      <c r="Q2" s="34"/>
      <c r="R2" s="50"/>
      <c r="S2" s="22"/>
      <c r="T2" s="50"/>
      <c r="U2" s="34"/>
      <c r="V2" s="22"/>
      <c r="W2" s="34"/>
      <c r="X2" s="22"/>
      <c r="Y2" s="72"/>
      <c r="Z2" s="72"/>
      <c r="AA2" s="72"/>
      <c r="AB2" s="72"/>
      <c r="AC2" s="72"/>
      <c r="AD2" s="81"/>
      <c r="AE2" s="82"/>
      <c r="AF2" s="72"/>
      <c r="AG2" s="72"/>
      <c r="AH2" s="72"/>
      <c r="AI2" s="72"/>
      <c r="AJ2" s="50"/>
      <c r="AK2" s="34"/>
      <c r="AL2" s="34"/>
      <c r="AM2" s="34"/>
      <c r="AN2" s="34"/>
      <c r="AO2" s="34"/>
      <c r="AP2" s="34"/>
      <c r="AQ2" s="34"/>
      <c r="AR2" s="34"/>
      <c r="AS2" s="50"/>
    </row>
    <row r="3" s="1" customFormat="1" ht="30" customHeight="1" spans="1:45">
      <c r="A3" s="23" t="s">
        <v>2</v>
      </c>
      <c r="B3" s="23" t="s">
        <v>3</v>
      </c>
      <c r="C3" s="23" t="s">
        <v>4</v>
      </c>
      <c r="D3" s="23" t="s">
        <v>5</v>
      </c>
      <c r="E3" s="35" t="s">
        <v>6</v>
      </c>
      <c r="F3" s="36" t="s">
        <v>7</v>
      </c>
      <c r="G3" s="37"/>
      <c r="H3" s="38"/>
      <c r="I3" s="51"/>
      <c r="J3" s="38"/>
      <c r="K3" s="38"/>
      <c r="L3" s="38"/>
      <c r="M3" s="38"/>
      <c r="N3" s="38"/>
      <c r="O3" s="37"/>
      <c r="P3" s="37"/>
      <c r="Q3" s="37"/>
      <c r="R3" s="38"/>
      <c r="S3" s="38"/>
      <c r="T3" s="38"/>
      <c r="U3" s="37"/>
      <c r="V3" s="38"/>
      <c r="W3" s="65"/>
      <c r="X3" s="66"/>
      <c r="Y3" s="73" t="s">
        <v>8</v>
      </c>
      <c r="Z3" s="73"/>
      <c r="AA3" s="74"/>
      <c r="AB3" s="74"/>
      <c r="AC3" s="74"/>
      <c r="AD3" s="83"/>
      <c r="AE3" s="84"/>
      <c r="AF3" s="74"/>
      <c r="AG3" s="74"/>
      <c r="AH3" s="74"/>
      <c r="AI3" s="74"/>
      <c r="AJ3" s="87" t="s">
        <v>9</v>
      </c>
      <c r="AK3" s="90" t="s">
        <v>10</v>
      </c>
      <c r="AL3" s="90"/>
      <c r="AM3" s="90"/>
      <c r="AN3" s="90"/>
      <c r="AO3" s="90"/>
      <c r="AP3" s="90"/>
      <c r="AQ3" s="90"/>
      <c r="AR3" s="96"/>
      <c r="AS3" s="87" t="s">
        <v>11</v>
      </c>
    </row>
    <row r="4" s="1" customFormat="1" ht="30" customHeight="1" spans="1:45">
      <c r="A4" s="23"/>
      <c r="B4" s="23"/>
      <c r="C4" s="23"/>
      <c r="D4" s="23"/>
      <c r="E4" s="35"/>
      <c r="F4" s="39" t="s">
        <v>12</v>
      </c>
      <c r="G4" s="40" t="s">
        <v>13</v>
      </c>
      <c r="H4" s="41" t="s">
        <v>14</v>
      </c>
      <c r="I4" s="52" t="s">
        <v>15</v>
      </c>
      <c r="J4" s="53"/>
      <c r="K4" s="53" t="s">
        <v>16</v>
      </c>
      <c r="L4" s="53"/>
      <c r="M4" s="53"/>
      <c r="N4" s="53"/>
      <c r="O4" s="60" t="s">
        <v>17</v>
      </c>
      <c r="P4" s="60"/>
      <c r="Q4" s="60"/>
      <c r="R4" s="64"/>
      <c r="S4" s="23" t="s">
        <v>18</v>
      </c>
      <c r="T4" s="23" t="s">
        <v>19</v>
      </c>
      <c r="U4" s="67"/>
      <c r="V4" s="68" t="s">
        <v>20</v>
      </c>
      <c r="W4" s="67" t="s">
        <v>21</v>
      </c>
      <c r="X4" s="23" t="s">
        <v>22</v>
      </c>
      <c r="Y4" s="73" t="s">
        <v>23</v>
      </c>
      <c r="Z4" s="73"/>
      <c r="AA4" s="74"/>
      <c r="AB4" s="74"/>
      <c r="AC4" s="74"/>
      <c r="AD4" s="83"/>
      <c r="AE4" s="84"/>
      <c r="AF4" s="74"/>
      <c r="AG4" s="74" t="s">
        <v>24</v>
      </c>
      <c r="AH4" s="74"/>
      <c r="AI4" s="74"/>
      <c r="AJ4" s="88"/>
      <c r="AK4" s="91" t="s">
        <v>25</v>
      </c>
      <c r="AL4" s="92"/>
      <c r="AM4" s="92"/>
      <c r="AN4" s="92"/>
      <c r="AO4" s="92"/>
      <c r="AP4" s="92" t="s">
        <v>26</v>
      </c>
      <c r="AQ4" s="92" t="s">
        <v>27</v>
      </c>
      <c r="AR4" s="92" t="s">
        <v>28</v>
      </c>
      <c r="AS4" s="88"/>
    </row>
    <row r="5" s="1" customFormat="1" ht="57" customHeight="1" spans="1:45">
      <c r="A5" s="23"/>
      <c r="B5" s="23"/>
      <c r="C5" s="23"/>
      <c r="D5" s="23"/>
      <c r="E5" s="35"/>
      <c r="F5" s="42"/>
      <c r="G5" s="43" t="s">
        <v>29</v>
      </c>
      <c r="H5" s="44"/>
      <c r="I5" s="54" t="s">
        <v>30</v>
      </c>
      <c r="J5" s="55" t="s">
        <v>31</v>
      </c>
      <c r="K5" s="56" t="s">
        <v>32</v>
      </c>
      <c r="L5" s="55" t="s">
        <v>33</v>
      </c>
      <c r="M5" s="61" t="s">
        <v>30</v>
      </c>
      <c r="N5" s="55" t="s">
        <v>34</v>
      </c>
      <c r="O5" s="62" t="s">
        <v>35</v>
      </c>
      <c r="P5" s="62" t="s">
        <v>36</v>
      </c>
      <c r="Q5" s="62" t="s">
        <v>37</v>
      </c>
      <c r="R5" s="55" t="s">
        <v>38</v>
      </c>
      <c r="S5" s="23"/>
      <c r="T5" s="55" t="s">
        <v>39</v>
      </c>
      <c r="U5" s="62" t="s">
        <v>40</v>
      </c>
      <c r="V5" s="68"/>
      <c r="W5" s="67"/>
      <c r="X5" s="23"/>
      <c r="Y5" s="75" t="s">
        <v>41</v>
      </c>
      <c r="Z5" s="75" t="s">
        <v>42</v>
      </c>
      <c r="AA5" s="76" t="s">
        <v>43</v>
      </c>
      <c r="AB5" s="76" t="s">
        <v>44</v>
      </c>
      <c r="AC5" s="74" t="s">
        <v>45</v>
      </c>
      <c r="AD5" s="76" t="s">
        <v>46</v>
      </c>
      <c r="AE5" s="85"/>
      <c r="AF5" s="76" t="s">
        <v>47</v>
      </c>
      <c r="AG5" s="76" t="s">
        <v>48</v>
      </c>
      <c r="AH5" s="76" t="s">
        <v>49</v>
      </c>
      <c r="AI5" s="76" t="s">
        <v>50</v>
      </c>
      <c r="AJ5" s="89"/>
      <c r="AK5" s="93" t="s">
        <v>51</v>
      </c>
      <c r="AL5" s="62" t="s">
        <v>52</v>
      </c>
      <c r="AM5" s="62" t="s">
        <v>53</v>
      </c>
      <c r="AN5" s="62" t="s">
        <v>54</v>
      </c>
      <c r="AO5" s="62" t="s">
        <v>55</v>
      </c>
      <c r="AP5" s="62" t="s">
        <v>56</v>
      </c>
      <c r="AQ5" s="62" t="s">
        <v>57</v>
      </c>
      <c r="AR5" s="67"/>
      <c r="AS5" s="89"/>
    </row>
    <row r="6" s="2" customFormat="1" ht="25" customHeight="1" spans="1:48">
      <c r="A6" s="24">
        <v>1</v>
      </c>
      <c r="B6" s="25" t="s">
        <v>58</v>
      </c>
      <c r="C6" s="26" t="s">
        <v>59</v>
      </c>
      <c r="D6" s="26" t="s">
        <v>60</v>
      </c>
      <c r="E6" s="26" t="s">
        <v>61</v>
      </c>
      <c r="F6" s="45">
        <f>'[1]2021年度园区有效投入-改扩建'!$I5</f>
        <v>2525.7</v>
      </c>
      <c r="G6" s="26" t="s">
        <v>62</v>
      </c>
      <c r="H6" s="27">
        <v>0.8</v>
      </c>
      <c r="I6" s="57">
        <f t="shared" ref="I6:I69" si="0">ROUND(($F6*$F$162-F$161)/(F$160*$F$162-F$161)*100,2)</f>
        <v>98.16</v>
      </c>
      <c r="J6" s="57">
        <f t="shared" ref="J6:J69" si="1">I6</f>
        <v>98.16</v>
      </c>
      <c r="K6" s="58">
        <v>7682.78</v>
      </c>
      <c r="L6" s="59">
        <f t="shared" ref="L6:L69" si="2">IF(K6&gt;200,F6/K6,1)</f>
        <v>0.328748187505044</v>
      </c>
      <c r="M6" s="57">
        <f t="shared" ref="M6:M69" si="3">ROUND((L6*$L$162-$L$161)/($L$160*$L$162-$L$161)*100,2)</f>
        <v>98.1</v>
      </c>
      <c r="N6" s="56">
        <f t="shared" ref="N6:N69" si="4">M6</f>
        <v>98.1</v>
      </c>
      <c r="O6" s="26" t="s">
        <v>63</v>
      </c>
      <c r="P6" s="63">
        <v>5.6</v>
      </c>
      <c r="Q6" s="63" t="s">
        <v>64</v>
      </c>
      <c r="R6" s="56">
        <v>4</v>
      </c>
      <c r="S6" s="57">
        <v>1</v>
      </c>
      <c r="T6" s="56" t="str">
        <f t="shared" ref="T6:T69" si="5">IF(F6&gt;=500,"是","否")</f>
        <v>是</v>
      </c>
      <c r="U6" s="69">
        <v>2895</v>
      </c>
      <c r="V6" s="70">
        <v>1</v>
      </c>
      <c r="W6" s="69">
        <v>1</v>
      </c>
      <c r="X6" s="70">
        <f t="shared" ref="X6:X69" si="6">ROUND(IF(F6*0.1*(H6*0.2+S6*0.8)*V6*W6&lt;1000,F6*0.1*(H6*0.2+S6*0.8)*V6*W6,1000),2)</f>
        <v>242.47</v>
      </c>
      <c r="Y6" s="77"/>
      <c r="Z6" s="77"/>
      <c r="AA6" s="77"/>
      <c r="AB6" s="77"/>
      <c r="AC6" s="77"/>
      <c r="AD6" s="77">
        <v>1</v>
      </c>
      <c r="AE6" s="78">
        <f t="shared" ref="AE6:AE15" si="7">Y6*0.05*AC6</f>
        <v>0</v>
      </c>
      <c r="AF6" s="77">
        <f t="shared" ref="AF6:AF69" si="8">ROUND(AD6*AE6,2)</f>
        <v>0</v>
      </c>
      <c r="AG6" s="77"/>
      <c r="AH6" s="77"/>
      <c r="AI6" s="77"/>
      <c r="AJ6" s="56">
        <f t="shared" ref="AJ6:AJ69" si="9">IF(X6&gt;(1000-AF6-AI6),X6,X6+AF6+AI6)</f>
        <v>242.47</v>
      </c>
      <c r="AK6" s="69"/>
      <c r="AL6" s="69"/>
      <c r="AM6" s="94"/>
      <c r="AN6" s="94">
        <v>11</v>
      </c>
      <c r="AO6" s="94"/>
      <c r="AP6" s="94"/>
      <c r="AQ6" s="94"/>
      <c r="AR6" s="94">
        <f t="shared" ref="AR6:AR69" si="10">SUM(AK6:AQ6)</f>
        <v>11</v>
      </c>
      <c r="AS6" s="97">
        <f t="shared" ref="AS6:AS15" si="11">IF(AR6&gt;=AJ6,0,X6+AF6+AI6-AR6)</f>
        <v>231.47</v>
      </c>
      <c r="AT6" s="2">
        <f t="shared" ref="AT6:AT69" si="12">IF(X6&gt;(1000-AF6-AI6),999999,X6+AF6+AI6)</f>
        <v>242.47</v>
      </c>
      <c r="AU6" s="2">
        <f t="shared" ref="AU6:AU69" si="13">AJ6-AR6</f>
        <v>231.47</v>
      </c>
      <c r="AV6" s="2">
        <f t="shared" ref="AV6:AV69" si="14">AS6-AU6</f>
        <v>0</v>
      </c>
    </row>
    <row r="7" s="2" customFormat="1" ht="25" customHeight="1" spans="1:48">
      <c r="A7" s="27">
        <v>3</v>
      </c>
      <c r="B7" s="28"/>
      <c r="C7" s="26" t="s">
        <v>65</v>
      </c>
      <c r="D7" s="27" t="s">
        <v>66</v>
      </c>
      <c r="E7" s="26" t="s">
        <v>67</v>
      </c>
      <c r="F7" s="45">
        <f>'[1]2021年度园区有效投入-改扩建'!$I7</f>
        <v>5371.53</v>
      </c>
      <c r="G7" s="26" t="s">
        <v>68</v>
      </c>
      <c r="H7" s="27">
        <v>1</v>
      </c>
      <c r="I7" s="57">
        <f t="shared" si="0"/>
        <v>98.36</v>
      </c>
      <c r="J7" s="57">
        <f t="shared" si="1"/>
        <v>98.36</v>
      </c>
      <c r="K7" s="58">
        <v>10800.85</v>
      </c>
      <c r="L7" s="59">
        <f t="shared" si="2"/>
        <v>0.49732474758931</v>
      </c>
      <c r="M7" s="57">
        <f t="shared" si="3"/>
        <v>98.15</v>
      </c>
      <c r="N7" s="56">
        <f t="shared" si="4"/>
        <v>98.15</v>
      </c>
      <c r="O7" s="26" t="s">
        <v>69</v>
      </c>
      <c r="P7" s="63" t="s">
        <v>70</v>
      </c>
      <c r="Q7" s="63" t="s">
        <v>70</v>
      </c>
      <c r="R7" s="56"/>
      <c r="S7" s="57">
        <f t="shared" ref="S6:S15" si="15">ROUND(J7*0.5+N7*0.5+R7,2)/100</f>
        <v>0.9826</v>
      </c>
      <c r="T7" s="56" t="str">
        <f t="shared" si="5"/>
        <v>是</v>
      </c>
      <c r="U7" s="69">
        <v>6214</v>
      </c>
      <c r="V7" s="70">
        <v>1</v>
      </c>
      <c r="W7" s="69">
        <v>1</v>
      </c>
      <c r="X7" s="70">
        <f t="shared" si="6"/>
        <v>529.68</v>
      </c>
      <c r="Y7" s="77"/>
      <c r="Z7" s="77"/>
      <c r="AA7" s="77"/>
      <c r="AB7" s="77"/>
      <c r="AC7" s="77"/>
      <c r="AD7" s="77">
        <v>1</v>
      </c>
      <c r="AE7" s="78">
        <f t="shared" si="7"/>
        <v>0</v>
      </c>
      <c r="AF7" s="77">
        <f t="shared" si="8"/>
        <v>0</v>
      </c>
      <c r="AG7" s="77"/>
      <c r="AH7" s="77"/>
      <c r="AI7" s="77"/>
      <c r="AJ7" s="56">
        <f t="shared" si="9"/>
        <v>529.68</v>
      </c>
      <c r="AK7" s="69"/>
      <c r="AL7" s="69"/>
      <c r="AM7" s="94">
        <v>301.6</v>
      </c>
      <c r="AN7" s="94"/>
      <c r="AO7" s="94"/>
      <c r="AP7" s="94"/>
      <c r="AQ7" s="94"/>
      <c r="AR7" s="94">
        <f t="shared" si="10"/>
        <v>301.6</v>
      </c>
      <c r="AS7" s="97">
        <f t="shared" si="11"/>
        <v>228.08</v>
      </c>
      <c r="AT7" s="2">
        <f t="shared" si="12"/>
        <v>529.68</v>
      </c>
      <c r="AU7" s="2">
        <f t="shared" si="13"/>
        <v>228.08</v>
      </c>
      <c r="AV7" s="2">
        <f t="shared" si="14"/>
        <v>0</v>
      </c>
    </row>
    <row r="8" s="2" customFormat="1" ht="20" customHeight="1" spans="1:48">
      <c r="A8" s="29">
        <v>4</v>
      </c>
      <c r="B8" s="27" t="s">
        <v>71</v>
      </c>
      <c r="C8" s="26" t="s">
        <v>72</v>
      </c>
      <c r="D8" s="27" t="s">
        <v>73</v>
      </c>
      <c r="E8" s="46" t="s">
        <v>74</v>
      </c>
      <c r="F8" s="45">
        <f>'[1]2021年度园区有效投入-技术改造'!$I5</f>
        <v>764.51</v>
      </c>
      <c r="G8" s="26" t="s">
        <v>62</v>
      </c>
      <c r="H8" s="27">
        <v>0.8</v>
      </c>
      <c r="I8" s="57">
        <f t="shared" si="0"/>
        <v>98.04</v>
      </c>
      <c r="J8" s="57">
        <f t="shared" si="1"/>
        <v>98.04</v>
      </c>
      <c r="K8" s="58">
        <v>2778.4</v>
      </c>
      <c r="L8" s="59">
        <f t="shared" si="2"/>
        <v>0.275161963720127</v>
      </c>
      <c r="M8" s="57">
        <f t="shared" si="3"/>
        <v>98.08</v>
      </c>
      <c r="N8" s="56">
        <f t="shared" si="4"/>
        <v>98.08</v>
      </c>
      <c r="O8" s="26" t="s">
        <v>69</v>
      </c>
      <c r="P8" s="63" t="s">
        <v>70</v>
      </c>
      <c r="Q8" s="63" t="s">
        <v>70</v>
      </c>
      <c r="R8" s="56"/>
      <c r="S8" s="57">
        <f t="shared" si="15"/>
        <v>0.9806</v>
      </c>
      <c r="T8" s="56" t="str">
        <f t="shared" si="5"/>
        <v>是</v>
      </c>
      <c r="U8" s="69">
        <v>3324</v>
      </c>
      <c r="V8" s="70">
        <v>1</v>
      </c>
      <c r="W8" s="69">
        <v>1</v>
      </c>
      <c r="X8" s="70">
        <f t="shared" si="6"/>
        <v>72.21</v>
      </c>
      <c r="Y8" s="77"/>
      <c r="Z8" s="77"/>
      <c r="AA8" s="77"/>
      <c r="AB8" s="77"/>
      <c r="AC8" s="77"/>
      <c r="AD8" s="77">
        <v>1</v>
      </c>
      <c r="AE8" s="78">
        <f t="shared" si="7"/>
        <v>0</v>
      </c>
      <c r="AF8" s="77">
        <f t="shared" si="8"/>
        <v>0</v>
      </c>
      <c r="AG8" s="77"/>
      <c r="AH8" s="77"/>
      <c r="AI8" s="77"/>
      <c r="AJ8" s="56">
        <f t="shared" si="9"/>
        <v>72.21</v>
      </c>
      <c r="AK8" s="69"/>
      <c r="AL8" s="69"/>
      <c r="AM8" s="95" t="s">
        <v>75</v>
      </c>
      <c r="AN8" s="95" t="s">
        <v>75</v>
      </c>
      <c r="AO8" s="94"/>
      <c r="AP8" s="95"/>
      <c r="AQ8" s="95"/>
      <c r="AR8" s="94">
        <f t="shared" si="10"/>
        <v>0</v>
      </c>
      <c r="AS8" s="97">
        <f t="shared" si="11"/>
        <v>72.21</v>
      </c>
      <c r="AT8" s="2">
        <f t="shared" si="12"/>
        <v>72.21</v>
      </c>
      <c r="AU8" s="2">
        <f t="shared" si="13"/>
        <v>72.21</v>
      </c>
      <c r="AV8" s="2">
        <f t="shared" si="14"/>
        <v>0</v>
      </c>
    </row>
    <row r="9" s="2" customFormat="1" ht="20" customHeight="1" spans="1:48">
      <c r="A9" s="29">
        <v>5</v>
      </c>
      <c r="B9" s="27"/>
      <c r="C9" s="26" t="s">
        <v>76</v>
      </c>
      <c r="D9" s="27" t="s">
        <v>77</v>
      </c>
      <c r="E9" s="46" t="s">
        <v>78</v>
      </c>
      <c r="F9" s="45">
        <f>'[1]2021年度园区有效投入-技术改造'!$I6</f>
        <v>1984.27</v>
      </c>
      <c r="G9" s="26" t="s">
        <v>68</v>
      </c>
      <c r="H9" s="27">
        <v>1</v>
      </c>
      <c r="I9" s="57">
        <f t="shared" si="0"/>
        <v>98.12</v>
      </c>
      <c r="J9" s="57">
        <f t="shared" si="1"/>
        <v>98.12</v>
      </c>
      <c r="K9" s="58">
        <v>17853.89</v>
      </c>
      <c r="L9" s="59">
        <f t="shared" si="2"/>
        <v>0.111139365146755</v>
      </c>
      <c r="M9" s="57">
        <f t="shared" si="3"/>
        <v>98.03</v>
      </c>
      <c r="N9" s="56">
        <f t="shared" si="4"/>
        <v>98.03</v>
      </c>
      <c r="O9" s="26" t="s">
        <v>69</v>
      </c>
      <c r="P9" s="63" t="s">
        <v>70</v>
      </c>
      <c r="Q9" s="63" t="s">
        <v>70</v>
      </c>
      <c r="R9" s="56"/>
      <c r="S9" s="57">
        <f t="shared" si="15"/>
        <v>0.9808</v>
      </c>
      <c r="T9" s="56" t="str">
        <f t="shared" si="5"/>
        <v>是</v>
      </c>
      <c r="U9" s="69" t="s">
        <v>79</v>
      </c>
      <c r="V9" s="70">
        <v>0.8</v>
      </c>
      <c r="W9" s="69">
        <v>1</v>
      </c>
      <c r="X9" s="70">
        <f t="shared" si="6"/>
        <v>156.3</v>
      </c>
      <c r="Y9" s="77" t="e">
        <f>VLOOKUP($C9,#REF!,9,FALSE)</f>
        <v>#REF!</v>
      </c>
      <c r="Z9" s="77" t="e">
        <f>VLOOKUP($C9,#REF!,3,FALSE)</f>
        <v>#REF!</v>
      </c>
      <c r="AA9" s="78" t="e">
        <f>VLOOKUP($C9,#REF!,4,FALSE)*0.8</f>
        <v>#REF!</v>
      </c>
      <c r="AB9" s="78" t="e">
        <f>VLOOKUP($C9,#REF!,5,FALSE)</f>
        <v>#REF!</v>
      </c>
      <c r="AC9" s="86" t="e">
        <f>VLOOKUP($C9,#REF!,6,FALSE)</f>
        <v>#REF!</v>
      </c>
      <c r="AD9" s="77">
        <v>1</v>
      </c>
      <c r="AE9" s="78" t="e">
        <f t="shared" si="7"/>
        <v>#REF!</v>
      </c>
      <c r="AF9" s="77" t="e">
        <f t="shared" si="8"/>
        <v>#REF!</v>
      </c>
      <c r="AG9" s="77"/>
      <c r="AH9" s="77"/>
      <c r="AI9" s="77"/>
      <c r="AJ9" s="56" t="e">
        <f t="shared" si="9"/>
        <v>#REF!</v>
      </c>
      <c r="AK9" s="69"/>
      <c r="AL9" s="69"/>
      <c r="AM9" s="95" t="s">
        <v>75</v>
      </c>
      <c r="AN9" s="95" t="s">
        <v>75</v>
      </c>
      <c r="AO9" s="94"/>
      <c r="AP9" s="95"/>
      <c r="AQ9" s="95">
        <v>445</v>
      </c>
      <c r="AR9" s="94">
        <f t="shared" si="10"/>
        <v>445</v>
      </c>
      <c r="AS9" s="97" t="e">
        <f t="shared" si="11"/>
        <v>#REF!</v>
      </c>
      <c r="AT9" s="2" t="e">
        <f t="shared" si="12"/>
        <v>#REF!</v>
      </c>
      <c r="AU9" s="2" t="e">
        <f t="shared" si="13"/>
        <v>#REF!</v>
      </c>
      <c r="AV9" s="2" t="e">
        <f t="shared" si="14"/>
        <v>#REF!</v>
      </c>
    </row>
    <row r="10" s="2" customFormat="1" ht="20" customHeight="1" spans="1:48">
      <c r="A10" s="29">
        <v>6</v>
      </c>
      <c r="B10" s="27"/>
      <c r="C10" s="26" t="s">
        <v>80</v>
      </c>
      <c r="D10" s="27" t="s">
        <v>81</v>
      </c>
      <c r="E10" s="46" t="s">
        <v>82</v>
      </c>
      <c r="F10" s="45">
        <f>'[1]2021年度园区有效投入-技术改造'!$I7</f>
        <v>395.83</v>
      </c>
      <c r="G10" s="26" t="s">
        <v>62</v>
      </c>
      <c r="H10" s="27">
        <v>0.8</v>
      </c>
      <c r="I10" s="57">
        <f t="shared" si="0"/>
        <v>98.01</v>
      </c>
      <c r="J10" s="57">
        <f t="shared" si="1"/>
        <v>98.01</v>
      </c>
      <c r="K10" s="58">
        <v>3309.44</v>
      </c>
      <c r="L10" s="59">
        <f t="shared" si="2"/>
        <v>0.11960633823245</v>
      </c>
      <c r="M10" s="57">
        <f t="shared" si="3"/>
        <v>98.04</v>
      </c>
      <c r="N10" s="56">
        <f t="shared" si="4"/>
        <v>98.04</v>
      </c>
      <c r="O10" s="26" t="s">
        <v>69</v>
      </c>
      <c r="P10" s="63" t="s">
        <v>70</v>
      </c>
      <c r="Q10" s="63" t="s">
        <v>70</v>
      </c>
      <c r="R10" s="56"/>
      <c r="S10" s="57">
        <f t="shared" si="15"/>
        <v>0.9803</v>
      </c>
      <c r="T10" s="56" t="str">
        <f t="shared" si="5"/>
        <v>否</v>
      </c>
      <c r="U10" s="69" t="s">
        <v>79</v>
      </c>
      <c r="V10" s="70">
        <v>1</v>
      </c>
      <c r="W10" s="69">
        <v>1</v>
      </c>
      <c r="X10" s="70">
        <f t="shared" si="6"/>
        <v>37.38</v>
      </c>
      <c r="Y10" s="77"/>
      <c r="Z10" s="77"/>
      <c r="AA10" s="77"/>
      <c r="AB10" s="77"/>
      <c r="AC10" s="77"/>
      <c r="AD10" s="77">
        <v>1</v>
      </c>
      <c r="AE10" s="78">
        <f t="shared" si="7"/>
        <v>0</v>
      </c>
      <c r="AF10" s="77">
        <f t="shared" si="8"/>
        <v>0</v>
      </c>
      <c r="AG10" s="77"/>
      <c r="AH10" s="77"/>
      <c r="AI10" s="77"/>
      <c r="AJ10" s="56">
        <f t="shared" si="9"/>
        <v>37.38</v>
      </c>
      <c r="AK10" s="69"/>
      <c r="AL10" s="69"/>
      <c r="AM10" s="95" t="s">
        <v>75</v>
      </c>
      <c r="AN10" s="95" t="s">
        <v>75</v>
      </c>
      <c r="AO10" s="94"/>
      <c r="AP10" s="95"/>
      <c r="AQ10" s="95"/>
      <c r="AR10" s="94">
        <f t="shared" si="10"/>
        <v>0</v>
      </c>
      <c r="AS10" s="97">
        <f t="shared" si="11"/>
        <v>37.38</v>
      </c>
      <c r="AT10" s="2">
        <f t="shared" si="12"/>
        <v>37.38</v>
      </c>
      <c r="AU10" s="2">
        <f t="shared" si="13"/>
        <v>37.38</v>
      </c>
      <c r="AV10" s="2">
        <f t="shared" si="14"/>
        <v>0</v>
      </c>
    </row>
    <row r="11" s="2" customFormat="1" ht="46" spans="1:48">
      <c r="A11" s="29">
        <v>7</v>
      </c>
      <c r="B11" s="27"/>
      <c r="C11" s="26" t="s">
        <v>83</v>
      </c>
      <c r="D11" s="27" t="s">
        <v>84</v>
      </c>
      <c r="E11" s="46" t="s">
        <v>85</v>
      </c>
      <c r="F11" s="45">
        <f>'[1]2021年度园区有效投入-技术改造'!$I8</f>
        <v>787.49</v>
      </c>
      <c r="G11" s="26" t="s">
        <v>86</v>
      </c>
      <c r="H11" s="27">
        <v>0.7</v>
      </c>
      <c r="I11" s="57">
        <f t="shared" si="0"/>
        <v>98.04</v>
      </c>
      <c r="J11" s="57">
        <f t="shared" si="1"/>
        <v>98.04</v>
      </c>
      <c r="K11" s="58">
        <v>114.07</v>
      </c>
      <c r="L11" s="59">
        <f t="shared" si="2"/>
        <v>1</v>
      </c>
      <c r="M11" s="57">
        <f t="shared" si="3"/>
        <v>98.3</v>
      </c>
      <c r="N11" s="56">
        <f t="shared" si="4"/>
        <v>98.3</v>
      </c>
      <c r="O11" s="26" t="s">
        <v>69</v>
      </c>
      <c r="P11" s="63" t="s">
        <v>70</v>
      </c>
      <c r="Q11" s="63" t="s">
        <v>70</v>
      </c>
      <c r="R11" s="56"/>
      <c r="S11" s="57">
        <f t="shared" si="15"/>
        <v>0.9817</v>
      </c>
      <c r="T11" s="56" t="str">
        <f t="shared" si="5"/>
        <v>是</v>
      </c>
      <c r="U11" s="69" t="s">
        <v>79</v>
      </c>
      <c r="V11" s="70">
        <v>0.8</v>
      </c>
      <c r="W11" s="69">
        <v>1</v>
      </c>
      <c r="X11" s="70">
        <f t="shared" si="6"/>
        <v>58.3</v>
      </c>
      <c r="Y11" s="77"/>
      <c r="Z11" s="77"/>
      <c r="AA11" s="77"/>
      <c r="AB11" s="77"/>
      <c r="AC11" s="77"/>
      <c r="AD11" s="77">
        <v>1</v>
      </c>
      <c r="AE11" s="78">
        <f t="shared" si="7"/>
        <v>0</v>
      </c>
      <c r="AF11" s="77">
        <f t="shared" si="8"/>
        <v>0</v>
      </c>
      <c r="AG11" s="77"/>
      <c r="AH11" s="77"/>
      <c r="AI11" s="77"/>
      <c r="AJ11" s="56">
        <f t="shared" si="9"/>
        <v>58.3</v>
      </c>
      <c r="AK11" s="69"/>
      <c r="AL11" s="69"/>
      <c r="AM11" s="95" t="s">
        <v>75</v>
      </c>
      <c r="AN11" s="95" t="s">
        <v>75</v>
      </c>
      <c r="AO11" s="94"/>
      <c r="AP11" s="95"/>
      <c r="AQ11" s="95"/>
      <c r="AR11" s="94">
        <f t="shared" si="10"/>
        <v>0</v>
      </c>
      <c r="AS11" s="97">
        <f t="shared" si="11"/>
        <v>58.3</v>
      </c>
      <c r="AT11" s="2">
        <f t="shared" si="12"/>
        <v>58.3</v>
      </c>
      <c r="AU11" s="2">
        <f t="shared" si="13"/>
        <v>58.3</v>
      </c>
      <c r="AV11" s="2">
        <f t="shared" si="14"/>
        <v>0</v>
      </c>
    </row>
    <row r="12" s="2" customFormat="1" ht="61" spans="1:48">
      <c r="A12" s="29">
        <v>8</v>
      </c>
      <c r="B12" s="27"/>
      <c r="C12" s="26" t="s">
        <v>87</v>
      </c>
      <c r="D12" s="27" t="s">
        <v>88</v>
      </c>
      <c r="E12" s="46" t="s">
        <v>89</v>
      </c>
      <c r="F12" s="45">
        <f>'[1]2021年度园区有效投入-技术改造'!$I9</f>
        <v>1519.26</v>
      </c>
      <c r="G12" s="26" t="s">
        <v>90</v>
      </c>
      <c r="H12" s="27">
        <v>0.6</v>
      </c>
      <c r="I12" s="57">
        <f t="shared" si="0"/>
        <v>98.09</v>
      </c>
      <c r="J12" s="57">
        <f t="shared" si="1"/>
        <v>98.09</v>
      </c>
      <c r="K12" s="58">
        <v>31.65</v>
      </c>
      <c r="L12" s="59">
        <f t="shared" si="2"/>
        <v>1</v>
      </c>
      <c r="M12" s="57">
        <f t="shared" si="3"/>
        <v>98.3</v>
      </c>
      <c r="N12" s="56">
        <f t="shared" si="4"/>
        <v>98.3</v>
      </c>
      <c r="O12" s="26" t="s">
        <v>69</v>
      </c>
      <c r="P12" s="63" t="s">
        <v>70</v>
      </c>
      <c r="Q12" s="63" t="s">
        <v>70</v>
      </c>
      <c r="R12" s="56"/>
      <c r="S12" s="57">
        <f t="shared" si="15"/>
        <v>0.982</v>
      </c>
      <c r="T12" s="56" t="str">
        <f t="shared" si="5"/>
        <v>是</v>
      </c>
      <c r="U12" s="69">
        <v>4768</v>
      </c>
      <c r="V12" s="70">
        <v>1</v>
      </c>
      <c r="W12" s="69">
        <v>1</v>
      </c>
      <c r="X12" s="70">
        <f t="shared" si="6"/>
        <v>137.58</v>
      </c>
      <c r="Y12" s="77"/>
      <c r="Z12" s="77"/>
      <c r="AA12" s="77"/>
      <c r="AB12" s="77"/>
      <c r="AC12" s="77"/>
      <c r="AD12" s="77">
        <v>1</v>
      </c>
      <c r="AE12" s="78">
        <f t="shared" si="7"/>
        <v>0</v>
      </c>
      <c r="AF12" s="77">
        <f t="shared" si="8"/>
        <v>0</v>
      </c>
      <c r="AG12" s="77"/>
      <c r="AH12" s="77"/>
      <c r="AI12" s="77"/>
      <c r="AJ12" s="56">
        <f t="shared" si="9"/>
        <v>137.58</v>
      </c>
      <c r="AK12" s="69"/>
      <c r="AL12" s="69"/>
      <c r="AM12" s="95" t="s">
        <v>75</v>
      </c>
      <c r="AN12" s="95" t="s">
        <v>75</v>
      </c>
      <c r="AO12" s="94"/>
      <c r="AP12" s="95"/>
      <c r="AQ12" s="95"/>
      <c r="AR12" s="94">
        <f t="shared" si="10"/>
        <v>0</v>
      </c>
      <c r="AS12" s="97">
        <f t="shared" si="11"/>
        <v>137.58</v>
      </c>
      <c r="AT12" s="2">
        <f t="shared" si="12"/>
        <v>137.58</v>
      </c>
      <c r="AU12" s="2">
        <f t="shared" si="13"/>
        <v>137.58</v>
      </c>
      <c r="AV12" s="2">
        <f t="shared" si="14"/>
        <v>0</v>
      </c>
    </row>
    <row r="13" s="2" customFormat="1" ht="46" spans="1:48">
      <c r="A13" s="29">
        <v>9</v>
      </c>
      <c r="B13" s="27"/>
      <c r="C13" s="26" t="s">
        <v>91</v>
      </c>
      <c r="D13" s="27" t="s">
        <v>92</v>
      </c>
      <c r="E13" s="46" t="s">
        <v>93</v>
      </c>
      <c r="F13" s="45">
        <f>'[1]2021年度园区有效投入-技术改造'!$I10</f>
        <v>6248.8</v>
      </c>
      <c r="G13" s="26" t="s">
        <v>62</v>
      </c>
      <c r="H13" s="27">
        <v>0.8</v>
      </c>
      <c r="I13" s="57">
        <f t="shared" si="0"/>
        <v>98.42</v>
      </c>
      <c r="J13" s="57">
        <f t="shared" si="1"/>
        <v>98.42</v>
      </c>
      <c r="K13" s="58">
        <v>33538.12</v>
      </c>
      <c r="L13" s="59">
        <f t="shared" si="2"/>
        <v>0.186319328572979</v>
      </c>
      <c r="M13" s="57">
        <f t="shared" si="3"/>
        <v>98.05</v>
      </c>
      <c r="N13" s="56">
        <f t="shared" si="4"/>
        <v>98.05</v>
      </c>
      <c r="O13" s="26" t="s">
        <v>69</v>
      </c>
      <c r="P13" s="63" t="s">
        <v>70</v>
      </c>
      <c r="Q13" s="63" t="s">
        <v>70</v>
      </c>
      <c r="R13" s="56"/>
      <c r="S13" s="57">
        <f t="shared" si="15"/>
        <v>0.9824</v>
      </c>
      <c r="T13" s="56" t="str">
        <f t="shared" si="5"/>
        <v>是</v>
      </c>
      <c r="U13" s="69" t="s">
        <v>79</v>
      </c>
      <c r="V13" s="70">
        <v>0.8</v>
      </c>
      <c r="W13" s="69">
        <v>1</v>
      </c>
      <c r="X13" s="70">
        <f t="shared" si="6"/>
        <v>472.87</v>
      </c>
      <c r="Y13" s="77"/>
      <c r="Z13" s="77"/>
      <c r="AA13" s="77"/>
      <c r="AB13" s="77"/>
      <c r="AC13" s="77"/>
      <c r="AD13" s="77">
        <v>1</v>
      </c>
      <c r="AE13" s="78">
        <f t="shared" si="7"/>
        <v>0</v>
      </c>
      <c r="AF13" s="77">
        <f t="shared" si="8"/>
        <v>0</v>
      </c>
      <c r="AG13" s="77"/>
      <c r="AH13" s="77"/>
      <c r="AI13" s="77"/>
      <c r="AJ13" s="56">
        <f t="shared" si="9"/>
        <v>472.87</v>
      </c>
      <c r="AK13" s="69"/>
      <c r="AL13" s="69"/>
      <c r="AM13" s="95" t="s">
        <v>75</v>
      </c>
      <c r="AN13" s="95" t="s">
        <v>75</v>
      </c>
      <c r="AO13" s="94"/>
      <c r="AP13" s="95"/>
      <c r="AQ13" s="95"/>
      <c r="AR13" s="94">
        <f t="shared" si="10"/>
        <v>0</v>
      </c>
      <c r="AS13" s="97">
        <f t="shared" si="11"/>
        <v>472.87</v>
      </c>
      <c r="AT13" s="2">
        <f t="shared" si="12"/>
        <v>472.87</v>
      </c>
      <c r="AU13" s="2">
        <f t="shared" si="13"/>
        <v>472.87</v>
      </c>
      <c r="AV13" s="2">
        <f t="shared" si="14"/>
        <v>0</v>
      </c>
    </row>
    <row r="14" s="2" customFormat="1" ht="46" spans="1:48">
      <c r="A14" s="29">
        <v>10</v>
      </c>
      <c r="B14" s="27"/>
      <c r="C14" s="26" t="s">
        <v>94</v>
      </c>
      <c r="D14" s="27" t="s">
        <v>95</v>
      </c>
      <c r="E14" s="46" t="s">
        <v>96</v>
      </c>
      <c r="F14" s="45">
        <f>'[1]2021年度园区有效投入-技术改造'!$I11</f>
        <v>22351.77</v>
      </c>
      <c r="G14" s="26" t="s">
        <v>62</v>
      </c>
      <c r="H14" s="27">
        <v>0.8</v>
      </c>
      <c r="I14" s="57">
        <f t="shared" si="0"/>
        <v>99.54</v>
      </c>
      <c r="J14" s="57">
        <f t="shared" si="1"/>
        <v>99.54</v>
      </c>
      <c r="K14" s="58">
        <v>180994.98</v>
      </c>
      <c r="L14" s="59">
        <f t="shared" si="2"/>
        <v>0.123493867067473</v>
      </c>
      <c r="M14" s="57">
        <f t="shared" si="3"/>
        <v>98.04</v>
      </c>
      <c r="N14" s="56">
        <f t="shared" si="4"/>
        <v>98.04</v>
      </c>
      <c r="O14" s="26" t="s">
        <v>63</v>
      </c>
      <c r="P14" s="63">
        <v>5</v>
      </c>
      <c r="Q14" s="63" t="s">
        <v>97</v>
      </c>
      <c r="R14" s="56">
        <v>3</v>
      </c>
      <c r="S14" s="57">
        <v>1</v>
      </c>
      <c r="T14" s="56" t="str">
        <f t="shared" si="5"/>
        <v>是</v>
      </c>
      <c r="U14" s="69">
        <v>54787</v>
      </c>
      <c r="V14" s="70">
        <v>1</v>
      </c>
      <c r="W14" s="69">
        <v>1</v>
      </c>
      <c r="X14" s="70">
        <f t="shared" si="6"/>
        <v>1000</v>
      </c>
      <c r="Y14" s="77" t="e">
        <f>VLOOKUP(C14,#REF!,9,FALSE)</f>
        <v>#REF!</v>
      </c>
      <c r="Z14" s="77" t="e">
        <f>VLOOKUP($C14,#REF!,3,FALSE)</f>
        <v>#REF!</v>
      </c>
      <c r="AA14" s="78" t="e">
        <f>VLOOKUP($C14,#REF!,4,FALSE)*0.8</f>
        <v>#REF!</v>
      </c>
      <c r="AB14" s="78" t="e">
        <f>VLOOKUP($C14,#REF!,5,FALSE)</f>
        <v>#REF!</v>
      </c>
      <c r="AC14" s="86" t="e">
        <f>VLOOKUP($C14,#REF!,6,FALSE)</f>
        <v>#REF!</v>
      </c>
      <c r="AD14" s="77">
        <v>1</v>
      </c>
      <c r="AE14" s="78" t="e">
        <f t="shared" si="7"/>
        <v>#REF!</v>
      </c>
      <c r="AF14" s="77" t="e">
        <f t="shared" si="8"/>
        <v>#REF!</v>
      </c>
      <c r="AG14" s="77"/>
      <c r="AH14" s="77"/>
      <c r="AI14" s="77"/>
      <c r="AJ14" s="56" t="e">
        <f t="shared" si="9"/>
        <v>#REF!</v>
      </c>
      <c r="AK14" s="69"/>
      <c r="AL14" s="69"/>
      <c r="AM14" s="95">
        <v>1000</v>
      </c>
      <c r="AN14" s="95" t="s">
        <v>75</v>
      </c>
      <c r="AO14" s="94"/>
      <c r="AP14" s="95"/>
      <c r="AQ14" s="95"/>
      <c r="AR14" s="94">
        <f t="shared" si="10"/>
        <v>1000</v>
      </c>
      <c r="AS14" s="97" t="e">
        <f t="shared" si="11"/>
        <v>#REF!</v>
      </c>
      <c r="AT14" s="2" t="e">
        <f t="shared" si="12"/>
        <v>#REF!</v>
      </c>
      <c r="AU14" s="2" t="e">
        <f t="shared" si="13"/>
        <v>#REF!</v>
      </c>
      <c r="AV14" s="2" t="e">
        <f t="shared" si="14"/>
        <v>#REF!</v>
      </c>
    </row>
    <row r="15" s="2" customFormat="1" ht="46" spans="1:48">
      <c r="A15" s="29">
        <v>11</v>
      </c>
      <c r="B15" s="27"/>
      <c r="C15" s="26" t="s">
        <v>98</v>
      </c>
      <c r="D15" s="27" t="s">
        <v>99</v>
      </c>
      <c r="E15" s="46" t="s">
        <v>100</v>
      </c>
      <c r="F15" s="45">
        <f>'[1]2021年度园区有效投入-技术改造'!$I12</f>
        <v>327.1</v>
      </c>
      <c r="G15" s="26" t="s">
        <v>62</v>
      </c>
      <c r="H15" s="27">
        <v>0.8</v>
      </c>
      <c r="I15" s="57">
        <f t="shared" si="0"/>
        <v>98.01</v>
      </c>
      <c r="J15" s="57">
        <f t="shared" si="1"/>
        <v>98.01</v>
      </c>
      <c r="K15" s="58">
        <v>19527.33</v>
      </c>
      <c r="L15" s="59">
        <f t="shared" si="2"/>
        <v>0.0167508819690147</v>
      </c>
      <c r="M15" s="57">
        <f t="shared" si="3"/>
        <v>98</v>
      </c>
      <c r="N15" s="56">
        <f t="shared" si="4"/>
        <v>98</v>
      </c>
      <c r="O15" s="26" t="s">
        <v>69</v>
      </c>
      <c r="P15" s="63" t="s">
        <v>70</v>
      </c>
      <c r="Q15" s="63" t="s">
        <v>70</v>
      </c>
      <c r="R15" s="56"/>
      <c r="S15" s="57">
        <f t="shared" si="15"/>
        <v>0.9801</v>
      </c>
      <c r="T15" s="56" t="str">
        <f t="shared" si="5"/>
        <v>否</v>
      </c>
      <c r="U15" s="69">
        <v>7259</v>
      </c>
      <c r="V15" s="70">
        <v>1</v>
      </c>
      <c r="W15" s="69">
        <v>1</v>
      </c>
      <c r="X15" s="70">
        <f t="shared" si="6"/>
        <v>30.88</v>
      </c>
      <c r="Y15" s="77"/>
      <c r="Z15" s="77"/>
      <c r="AA15" s="77"/>
      <c r="AB15" s="77"/>
      <c r="AC15" s="77"/>
      <c r="AD15" s="77">
        <v>1</v>
      </c>
      <c r="AE15" s="78">
        <f t="shared" si="7"/>
        <v>0</v>
      </c>
      <c r="AF15" s="77">
        <f t="shared" si="8"/>
        <v>0</v>
      </c>
      <c r="AG15" s="77"/>
      <c r="AH15" s="77"/>
      <c r="AI15" s="77"/>
      <c r="AJ15" s="56">
        <f t="shared" si="9"/>
        <v>30.88</v>
      </c>
      <c r="AK15" s="69"/>
      <c r="AL15" s="69"/>
      <c r="AM15" s="95" t="s">
        <v>75</v>
      </c>
      <c r="AN15" s="95" t="s">
        <v>75</v>
      </c>
      <c r="AO15" s="94"/>
      <c r="AP15" s="95"/>
      <c r="AQ15" s="95"/>
      <c r="AR15" s="94">
        <f t="shared" si="10"/>
        <v>0</v>
      </c>
      <c r="AS15" s="97">
        <f t="shared" si="11"/>
        <v>30.88</v>
      </c>
      <c r="AT15" s="2">
        <f t="shared" si="12"/>
        <v>30.88</v>
      </c>
      <c r="AU15" s="2">
        <f t="shared" si="13"/>
        <v>30.88</v>
      </c>
      <c r="AV15" s="2">
        <f t="shared" si="14"/>
        <v>0</v>
      </c>
    </row>
    <row r="16" s="2" customFormat="1" ht="46" spans="1:48">
      <c r="A16" s="29">
        <v>12</v>
      </c>
      <c r="B16" s="27"/>
      <c r="C16" s="26" t="s">
        <v>101</v>
      </c>
      <c r="D16" s="27" t="s">
        <v>102</v>
      </c>
      <c r="E16" s="46" t="s">
        <v>103</v>
      </c>
      <c r="F16" s="45">
        <f>'[1]2021年度园区有效投入-技术改造'!$I13</f>
        <v>29047.06</v>
      </c>
      <c r="G16" s="26" t="s">
        <v>62</v>
      </c>
      <c r="H16" s="27">
        <v>0.8</v>
      </c>
      <c r="I16" s="57">
        <f t="shared" si="0"/>
        <v>100</v>
      </c>
      <c r="J16" s="57">
        <f t="shared" si="1"/>
        <v>100</v>
      </c>
      <c r="K16" s="58">
        <v>187158.76</v>
      </c>
      <c r="L16" s="59">
        <f t="shared" si="2"/>
        <v>0.155200109254838</v>
      </c>
      <c r="M16" s="57">
        <f t="shared" si="3"/>
        <v>98.05</v>
      </c>
      <c r="N16" s="56">
        <f t="shared" si="4"/>
        <v>98.05</v>
      </c>
      <c r="O16" s="26" t="s">
        <v>63</v>
      </c>
      <c r="P16" s="63">
        <v>20</v>
      </c>
      <c r="Q16" s="63" t="s">
        <v>97</v>
      </c>
      <c r="R16" s="56">
        <v>6</v>
      </c>
      <c r="S16" s="57">
        <v>1</v>
      </c>
      <c r="T16" s="56" t="str">
        <f t="shared" si="5"/>
        <v>是</v>
      </c>
      <c r="U16" s="69">
        <v>26693</v>
      </c>
      <c r="V16" s="70">
        <v>1</v>
      </c>
      <c r="W16" s="69">
        <v>1</v>
      </c>
      <c r="X16" s="70">
        <f t="shared" si="6"/>
        <v>1000</v>
      </c>
      <c r="Y16" s="77" t="e">
        <f>VLOOKUP(C16,#REF!,9,FALSE)</f>
        <v>#REF!</v>
      </c>
      <c r="Z16" s="77" t="e">
        <f>VLOOKUP($C16,#REF!,3,FALSE)</f>
        <v>#REF!</v>
      </c>
      <c r="AA16" s="78" t="e">
        <f>VLOOKUP($C16,#REF!,4,FALSE)*0.8</f>
        <v>#REF!</v>
      </c>
      <c r="AB16" s="78" t="e">
        <f>VLOOKUP($C16,#REF!,5,FALSE)</f>
        <v>#REF!</v>
      </c>
      <c r="AC16" s="86" t="e">
        <f>VLOOKUP($C16,#REF!,6,FALSE)</f>
        <v>#REF!</v>
      </c>
      <c r="AD16" s="77">
        <v>1</v>
      </c>
      <c r="AE16" s="78">
        <v>1000</v>
      </c>
      <c r="AF16" s="77">
        <f t="shared" si="8"/>
        <v>1000</v>
      </c>
      <c r="AG16" s="77"/>
      <c r="AH16" s="77"/>
      <c r="AI16" s="77"/>
      <c r="AJ16" s="56">
        <f t="shared" si="9"/>
        <v>1000</v>
      </c>
      <c r="AK16" s="69"/>
      <c r="AL16" s="69"/>
      <c r="AM16" s="95" t="s">
        <v>75</v>
      </c>
      <c r="AN16" s="95" t="s">
        <v>75</v>
      </c>
      <c r="AO16" s="94"/>
      <c r="AP16" s="95"/>
      <c r="AQ16" s="95"/>
      <c r="AR16" s="94">
        <f t="shared" si="10"/>
        <v>0</v>
      </c>
      <c r="AS16" s="98">
        <f>IF(IF(AR16&gt;=AJ16,0,X16+AF16+AI16-AR16)&gt;=1000,1000,X16+AF16+AI16-AR16)</f>
        <v>1000</v>
      </c>
      <c r="AT16" s="2">
        <f t="shared" si="12"/>
        <v>999999</v>
      </c>
      <c r="AU16" s="2">
        <f t="shared" si="13"/>
        <v>1000</v>
      </c>
      <c r="AV16" s="2">
        <f t="shared" si="14"/>
        <v>0</v>
      </c>
    </row>
    <row r="17" s="2" customFormat="1" ht="31" spans="1:48">
      <c r="A17" s="29">
        <v>13</v>
      </c>
      <c r="B17" s="27"/>
      <c r="C17" s="26" t="s">
        <v>104</v>
      </c>
      <c r="D17" s="27" t="s">
        <v>105</v>
      </c>
      <c r="E17" s="46" t="s">
        <v>106</v>
      </c>
      <c r="F17" s="45">
        <f>'[1]2021年度园区有效投入-技术改造'!$I14</f>
        <v>889.03</v>
      </c>
      <c r="G17" s="26" t="s">
        <v>86</v>
      </c>
      <c r="H17" s="27">
        <v>0.7</v>
      </c>
      <c r="I17" s="57">
        <f t="shared" si="0"/>
        <v>98.05</v>
      </c>
      <c r="J17" s="57">
        <f t="shared" si="1"/>
        <v>98.05</v>
      </c>
      <c r="K17" s="58">
        <v>889.03</v>
      </c>
      <c r="L17" s="59">
        <f t="shared" si="2"/>
        <v>1</v>
      </c>
      <c r="M17" s="57">
        <f t="shared" si="3"/>
        <v>98.3</v>
      </c>
      <c r="N17" s="56">
        <f t="shared" si="4"/>
        <v>98.3</v>
      </c>
      <c r="O17" s="26" t="s">
        <v>69</v>
      </c>
      <c r="P17" s="63" t="s">
        <v>70</v>
      </c>
      <c r="Q17" s="63" t="s">
        <v>70</v>
      </c>
      <c r="R17" s="56"/>
      <c r="S17" s="57">
        <f t="shared" ref="S17:S73" si="16">ROUND(J17*0.5+N17*0.5+R17,2)/100</f>
        <v>0.9818</v>
      </c>
      <c r="T17" s="56" t="str">
        <f t="shared" si="5"/>
        <v>是</v>
      </c>
      <c r="U17" s="69" t="s">
        <v>79</v>
      </c>
      <c r="V17" s="70">
        <v>0.8</v>
      </c>
      <c r="W17" s="69">
        <v>1</v>
      </c>
      <c r="X17" s="70">
        <f t="shared" si="6"/>
        <v>65.82</v>
      </c>
      <c r="Y17" s="77"/>
      <c r="Z17" s="77"/>
      <c r="AA17" s="77"/>
      <c r="AB17" s="77"/>
      <c r="AC17" s="77"/>
      <c r="AD17" s="77">
        <v>1</v>
      </c>
      <c r="AE17" s="78">
        <f t="shared" ref="AE17:AE80" si="17">Y17*0.05*AC17</f>
        <v>0</v>
      </c>
      <c r="AF17" s="77">
        <f t="shared" si="8"/>
        <v>0</v>
      </c>
      <c r="AG17" s="77"/>
      <c r="AH17" s="77"/>
      <c r="AI17" s="77"/>
      <c r="AJ17" s="56">
        <f t="shared" si="9"/>
        <v>65.82</v>
      </c>
      <c r="AK17" s="69"/>
      <c r="AL17" s="69"/>
      <c r="AM17" s="95" t="s">
        <v>75</v>
      </c>
      <c r="AN17" s="95" t="s">
        <v>75</v>
      </c>
      <c r="AO17" s="94"/>
      <c r="AP17" s="95"/>
      <c r="AQ17" s="95"/>
      <c r="AR17" s="94">
        <f t="shared" si="10"/>
        <v>0</v>
      </c>
      <c r="AS17" s="97">
        <f t="shared" ref="AS17:AS80" si="18">IF(AR17&gt;=AJ17,0,X17+AF17+AI17-AR17)</f>
        <v>65.82</v>
      </c>
      <c r="AT17" s="2">
        <f t="shared" si="12"/>
        <v>65.82</v>
      </c>
      <c r="AU17" s="2">
        <f t="shared" si="13"/>
        <v>65.82</v>
      </c>
      <c r="AV17" s="2">
        <f t="shared" si="14"/>
        <v>0</v>
      </c>
    </row>
    <row r="18" s="2" customFormat="1" ht="31" spans="1:48">
      <c r="A18" s="29">
        <v>14</v>
      </c>
      <c r="B18" s="27"/>
      <c r="C18" s="26" t="s">
        <v>107</v>
      </c>
      <c r="D18" s="27" t="s">
        <v>108</v>
      </c>
      <c r="E18" s="46" t="s">
        <v>109</v>
      </c>
      <c r="F18" s="45">
        <f>'[1]2021年度园区有效投入-技术改造'!$I15</f>
        <v>287.89</v>
      </c>
      <c r="G18" s="26" t="s">
        <v>62</v>
      </c>
      <c r="H18" s="27">
        <v>0.8</v>
      </c>
      <c r="I18" s="57">
        <f t="shared" si="0"/>
        <v>98.01</v>
      </c>
      <c r="J18" s="57">
        <f t="shared" si="1"/>
        <v>98.01</v>
      </c>
      <c r="K18" s="58">
        <v>13511.24</v>
      </c>
      <c r="L18" s="59">
        <f t="shared" si="2"/>
        <v>0.0213074447645072</v>
      </c>
      <c r="M18" s="57">
        <f t="shared" si="3"/>
        <v>98.01</v>
      </c>
      <c r="N18" s="56">
        <f t="shared" si="4"/>
        <v>98.01</v>
      </c>
      <c r="O18" s="26" t="s">
        <v>69</v>
      </c>
      <c r="P18" s="63" t="s">
        <v>70</v>
      </c>
      <c r="Q18" s="63" t="s">
        <v>70</v>
      </c>
      <c r="R18" s="56"/>
      <c r="S18" s="57">
        <f t="shared" si="16"/>
        <v>0.9801</v>
      </c>
      <c r="T18" s="56" t="str">
        <f t="shared" si="5"/>
        <v>否</v>
      </c>
      <c r="U18" s="69" t="s">
        <v>79</v>
      </c>
      <c r="V18" s="70">
        <v>1</v>
      </c>
      <c r="W18" s="69">
        <v>1</v>
      </c>
      <c r="X18" s="70">
        <f t="shared" si="6"/>
        <v>27.18</v>
      </c>
      <c r="Y18" s="77"/>
      <c r="Z18" s="77"/>
      <c r="AA18" s="77"/>
      <c r="AB18" s="77"/>
      <c r="AC18" s="77"/>
      <c r="AD18" s="77">
        <v>1</v>
      </c>
      <c r="AE18" s="78">
        <f t="shared" si="17"/>
        <v>0</v>
      </c>
      <c r="AF18" s="77">
        <f t="shared" si="8"/>
        <v>0</v>
      </c>
      <c r="AG18" s="77"/>
      <c r="AH18" s="77"/>
      <c r="AI18" s="77"/>
      <c r="AJ18" s="56">
        <f t="shared" si="9"/>
        <v>27.18</v>
      </c>
      <c r="AK18" s="69"/>
      <c r="AL18" s="69"/>
      <c r="AM18" s="95" t="s">
        <v>75</v>
      </c>
      <c r="AN18" s="95">
        <v>6</v>
      </c>
      <c r="AO18" s="94"/>
      <c r="AP18" s="95"/>
      <c r="AQ18" s="95"/>
      <c r="AR18" s="94">
        <f t="shared" si="10"/>
        <v>6</v>
      </c>
      <c r="AS18" s="97">
        <f t="shared" si="18"/>
        <v>21.18</v>
      </c>
      <c r="AT18" s="2">
        <f t="shared" si="12"/>
        <v>27.18</v>
      </c>
      <c r="AU18" s="2">
        <f t="shared" si="13"/>
        <v>21.18</v>
      </c>
      <c r="AV18" s="2">
        <f t="shared" si="14"/>
        <v>0</v>
      </c>
    </row>
    <row r="19" s="2" customFormat="1" ht="46" spans="1:48">
      <c r="A19" s="29">
        <v>16</v>
      </c>
      <c r="B19" s="27"/>
      <c r="C19" s="26" t="s">
        <v>110</v>
      </c>
      <c r="D19" s="27" t="s">
        <v>111</v>
      </c>
      <c r="E19" s="46" t="s">
        <v>112</v>
      </c>
      <c r="F19" s="45">
        <f>'[1]2021年度园区有效投入-技术改造'!$I17</f>
        <v>1053.16</v>
      </c>
      <c r="G19" s="26" t="s">
        <v>62</v>
      </c>
      <c r="H19" s="27">
        <v>0.8</v>
      </c>
      <c r="I19" s="57">
        <f t="shared" si="0"/>
        <v>98.06</v>
      </c>
      <c r="J19" s="57">
        <f t="shared" si="1"/>
        <v>98.06</v>
      </c>
      <c r="K19" s="58">
        <v>9362.39</v>
      </c>
      <c r="L19" s="59">
        <f t="shared" si="2"/>
        <v>0.11248837102492</v>
      </c>
      <c r="M19" s="57">
        <f t="shared" si="3"/>
        <v>98.03</v>
      </c>
      <c r="N19" s="56">
        <f t="shared" si="4"/>
        <v>98.03</v>
      </c>
      <c r="O19" s="26" t="s">
        <v>63</v>
      </c>
      <c r="P19" s="63">
        <v>3</v>
      </c>
      <c r="Q19" s="63" t="s">
        <v>97</v>
      </c>
      <c r="R19" s="56"/>
      <c r="S19" s="57">
        <f t="shared" si="16"/>
        <v>0.9805</v>
      </c>
      <c r="T19" s="56" t="str">
        <f t="shared" si="5"/>
        <v>是</v>
      </c>
      <c r="U19" s="69">
        <v>4694</v>
      </c>
      <c r="V19" s="70">
        <v>1</v>
      </c>
      <c r="W19" s="69">
        <v>1</v>
      </c>
      <c r="X19" s="70">
        <f t="shared" si="6"/>
        <v>99.46</v>
      </c>
      <c r="Y19" s="77"/>
      <c r="Z19" s="77"/>
      <c r="AA19" s="77"/>
      <c r="AB19" s="77"/>
      <c r="AC19" s="77"/>
      <c r="AD19" s="77">
        <v>1</v>
      </c>
      <c r="AE19" s="78">
        <f t="shared" si="17"/>
        <v>0</v>
      </c>
      <c r="AF19" s="77">
        <f t="shared" si="8"/>
        <v>0</v>
      </c>
      <c r="AG19" s="77"/>
      <c r="AH19" s="77"/>
      <c r="AI19" s="77"/>
      <c r="AJ19" s="56">
        <f t="shared" si="9"/>
        <v>99.46</v>
      </c>
      <c r="AK19" s="69"/>
      <c r="AL19" s="69"/>
      <c r="AM19" s="95" t="s">
        <v>75</v>
      </c>
      <c r="AN19" s="95" t="s">
        <v>75</v>
      </c>
      <c r="AO19" s="94"/>
      <c r="AP19" s="95"/>
      <c r="AQ19" s="95"/>
      <c r="AR19" s="94">
        <f t="shared" si="10"/>
        <v>0</v>
      </c>
      <c r="AS19" s="97">
        <f t="shared" si="18"/>
        <v>99.46</v>
      </c>
      <c r="AT19" s="2">
        <f t="shared" si="12"/>
        <v>99.46</v>
      </c>
      <c r="AU19" s="2">
        <f t="shared" si="13"/>
        <v>99.46</v>
      </c>
      <c r="AV19" s="2">
        <f t="shared" si="14"/>
        <v>0</v>
      </c>
    </row>
    <row r="20" s="2" customFormat="1" ht="46" spans="1:48">
      <c r="A20" s="29">
        <v>17</v>
      </c>
      <c r="B20" s="27"/>
      <c r="C20" s="26" t="s">
        <v>113</v>
      </c>
      <c r="D20" s="27" t="s">
        <v>114</v>
      </c>
      <c r="E20" s="46" t="s">
        <v>115</v>
      </c>
      <c r="F20" s="45">
        <f>'[1]2021年度园区有效投入-技术改造'!$I18</f>
        <v>330.31</v>
      </c>
      <c r="G20" s="26" t="s">
        <v>62</v>
      </c>
      <c r="H20" s="27">
        <v>0.8</v>
      </c>
      <c r="I20" s="57">
        <f t="shared" si="0"/>
        <v>98.01</v>
      </c>
      <c r="J20" s="57">
        <f t="shared" si="1"/>
        <v>98.01</v>
      </c>
      <c r="K20" s="58">
        <v>3908.91</v>
      </c>
      <c r="L20" s="59">
        <f t="shared" si="2"/>
        <v>0.0845018176422583</v>
      </c>
      <c r="M20" s="57">
        <f t="shared" si="3"/>
        <v>98.02</v>
      </c>
      <c r="N20" s="56">
        <f t="shared" si="4"/>
        <v>98.02</v>
      </c>
      <c r="O20" s="26" t="s">
        <v>63</v>
      </c>
      <c r="P20" s="63">
        <v>6.5</v>
      </c>
      <c r="Q20" s="63" t="s">
        <v>64</v>
      </c>
      <c r="R20" s="56">
        <v>4</v>
      </c>
      <c r="S20" s="57">
        <v>1</v>
      </c>
      <c r="T20" s="56" t="str">
        <f t="shared" si="5"/>
        <v>否</v>
      </c>
      <c r="U20" s="69">
        <v>7027</v>
      </c>
      <c r="V20" s="70">
        <v>1</v>
      </c>
      <c r="W20" s="69">
        <v>1</v>
      </c>
      <c r="X20" s="70">
        <f t="shared" si="6"/>
        <v>31.71</v>
      </c>
      <c r="Y20" s="77"/>
      <c r="Z20" s="77"/>
      <c r="AA20" s="77"/>
      <c r="AB20" s="77"/>
      <c r="AC20" s="77"/>
      <c r="AD20" s="77">
        <v>1</v>
      </c>
      <c r="AE20" s="78">
        <f t="shared" si="17"/>
        <v>0</v>
      </c>
      <c r="AF20" s="77">
        <f t="shared" si="8"/>
        <v>0</v>
      </c>
      <c r="AG20" s="77"/>
      <c r="AH20" s="77"/>
      <c r="AI20" s="77"/>
      <c r="AJ20" s="56">
        <f t="shared" si="9"/>
        <v>31.71</v>
      </c>
      <c r="AK20" s="69"/>
      <c r="AL20" s="69"/>
      <c r="AM20" s="95" t="s">
        <v>75</v>
      </c>
      <c r="AN20" s="95" t="s">
        <v>75</v>
      </c>
      <c r="AO20" s="94"/>
      <c r="AP20" s="95"/>
      <c r="AQ20" s="95"/>
      <c r="AR20" s="94">
        <f t="shared" si="10"/>
        <v>0</v>
      </c>
      <c r="AS20" s="97">
        <f t="shared" si="18"/>
        <v>31.71</v>
      </c>
      <c r="AT20" s="2">
        <f t="shared" si="12"/>
        <v>31.71</v>
      </c>
      <c r="AU20" s="2">
        <f t="shared" si="13"/>
        <v>31.71</v>
      </c>
      <c r="AV20" s="2">
        <f t="shared" si="14"/>
        <v>0</v>
      </c>
    </row>
    <row r="21" s="2" customFormat="1" ht="46" spans="1:48">
      <c r="A21" s="29">
        <v>18</v>
      </c>
      <c r="B21" s="27"/>
      <c r="C21" s="26" t="s">
        <v>116</v>
      </c>
      <c r="D21" s="27" t="s">
        <v>117</v>
      </c>
      <c r="E21" s="46" t="s">
        <v>118</v>
      </c>
      <c r="F21" s="45">
        <f>'[1]2021年度园区有效投入-技术改造'!$I19</f>
        <v>1258.22</v>
      </c>
      <c r="G21" s="26" t="s">
        <v>86</v>
      </c>
      <c r="H21" s="27">
        <v>0.7</v>
      </c>
      <c r="I21" s="57">
        <f t="shared" si="0"/>
        <v>98.07</v>
      </c>
      <c r="J21" s="57">
        <f t="shared" si="1"/>
        <v>98.07</v>
      </c>
      <c r="K21" s="58">
        <v>5535.25</v>
      </c>
      <c r="L21" s="59">
        <f t="shared" si="2"/>
        <v>0.227310419583578</v>
      </c>
      <c r="M21" s="57">
        <f t="shared" si="3"/>
        <v>98.07</v>
      </c>
      <c r="N21" s="56">
        <f t="shared" si="4"/>
        <v>98.07</v>
      </c>
      <c r="O21" s="26" t="s">
        <v>69</v>
      </c>
      <c r="P21" s="63" t="s">
        <v>70</v>
      </c>
      <c r="Q21" s="63" t="s">
        <v>70</v>
      </c>
      <c r="R21" s="56"/>
      <c r="S21" s="57">
        <f t="shared" si="16"/>
        <v>0.9807</v>
      </c>
      <c r="T21" s="56" t="str">
        <f t="shared" si="5"/>
        <v>是</v>
      </c>
      <c r="U21" s="69" t="s">
        <v>79</v>
      </c>
      <c r="V21" s="70">
        <v>0.8</v>
      </c>
      <c r="W21" s="69">
        <v>1</v>
      </c>
      <c r="X21" s="70">
        <f t="shared" si="6"/>
        <v>93.06</v>
      </c>
      <c r="Y21" s="77" t="e">
        <f>VLOOKUP(C21,#REF!,9,FALSE)</f>
        <v>#REF!</v>
      </c>
      <c r="Z21" s="77" t="e">
        <f>VLOOKUP($C21,#REF!,3,FALSE)</f>
        <v>#REF!</v>
      </c>
      <c r="AA21" s="78" t="e">
        <f>VLOOKUP($C21,#REF!,4,FALSE)*0.8</f>
        <v>#REF!</v>
      </c>
      <c r="AB21" s="78" t="e">
        <f>VLOOKUP($C21,#REF!,5,FALSE)</f>
        <v>#REF!</v>
      </c>
      <c r="AC21" s="86" t="e">
        <f>VLOOKUP($C21,#REF!,6,FALSE)</f>
        <v>#REF!</v>
      </c>
      <c r="AD21" s="77">
        <v>1</v>
      </c>
      <c r="AE21" s="78" t="e">
        <f t="shared" si="17"/>
        <v>#REF!</v>
      </c>
      <c r="AF21" s="77" t="e">
        <f t="shared" si="8"/>
        <v>#REF!</v>
      </c>
      <c r="AG21" s="77"/>
      <c r="AH21" s="77"/>
      <c r="AI21" s="77"/>
      <c r="AJ21" s="56" t="e">
        <f t="shared" si="9"/>
        <v>#REF!</v>
      </c>
      <c r="AK21" s="69"/>
      <c r="AL21" s="69"/>
      <c r="AM21" s="95" t="s">
        <v>75</v>
      </c>
      <c r="AN21" s="95" t="s">
        <v>75</v>
      </c>
      <c r="AO21" s="94"/>
      <c r="AP21" s="95"/>
      <c r="AQ21" s="95"/>
      <c r="AR21" s="94">
        <f t="shared" si="10"/>
        <v>0</v>
      </c>
      <c r="AS21" s="97" t="e">
        <f t="shared" si="18"/>
        <v>#REF!</v>
      </c>
      <c r="AT21" s="2" t="e">
        <f t="shared" si="12"/>
        <v>#REF!</v>
      </c>
      <c r="AU21" s="2" t="e">
        <f t="shared" si="13"/>
        <v>#REF!</v>
      </c>
      <c r="AV21" s="2" t="e">
        <f t="shared" si="14"/>
        <v>#REF!</v>
      </c>
    </row>
    <row r="22" s="2" customFormat="1" ht="46" spans="1:48">
      <c r="A22" s="29">
        <v>19</v>
      </c>
      <c r="B22" s="27"/>
      <c r="C22" s="26" t="s">
        <v>119</v>
      </c>
      <c r="D22" s="27" t="s">
        <v>120</v>
      </c>
      <c r="E22" s="46" t="s">
        <v>121</v>
      </c>
      <c r="F22" s="45">
        <f>'[1]2021年度园区有效投入-技术改造'!$I20</f>
        <v>2374.1</v>
      </c>
      <c r="G22" s="26" t="s">
        <v>62</v>
      </c>
      <c r="H22" s="27">
        <v>0.8</v>
      </c>
      <c r="I22" s="57">
        <f t="shared" si="0"/>
        <v>98.15</v>
      </c>
      <c r="J22" s="57">
        <f t="shared" si="1"/>
        <v>98.15</v>
      </c>
      <c r="K22" s="58">
        <v>352.68</v>
      </c>
      <c r="L22" s="59">
        <f t="shared" si="2"/>
        <v>6.73159804922309</v>
      </c>
      <c r="M22" s="57">
        <f t="shared" si="3"/>
        <v>100</v>
      </c>
      <c r="N22" s="56">
        <f t="shared" si="4"/>
        <v>100</v>
      </c>
      <c r="O22" s="26" t="s">
        <v>69</v>
      </c>
      <c r="P22" s="63" t="s">
        <v>70</v>
      </c>
      <c r="Q22" s="63" t="s">
        <v>70</v>
      </c>
      <c r="R22" s="56"/>
      <c r="S22" s="57">
        <f t="shared" si="16"/>
        <v>0.9908</v>
      </c>
      <c r="T22" s="56" t="str">
        <f t="shared" si="5"/>
        <v>是</v>
      </c>
      <c r="U22" s="69" t="s">
        <v>79</v>
      </c>
      <c r="V22" s="70">
        <v>0.8</v>
      </c>
      <c r="W22" s="69">
        <v>1</v>
      </c>
      <c r="X22" s="70">
        <f t="shared" si="6"/>
        <v>180.93</v>
      </c>
      <c r="Y22" s="77"/>
      <c r="Z22" s="77"/>
      <c r="AA22" s="77"/>
      <c r="AB22" s="77"/>
      <c r="AC22" s="77"/>
      <c r="AD22" s="77">
        <v>1</v>
      </c>
      <c r="AE22" s="78">
        <f t="shared" si="17"/>
        <v>0</v>
      </c>
      <c r="AF22" s="77">
        <f t="shared" si="8"/>
        <v>0</v>
      </c>
      <c r="AG22" s="77"/>
      <c r="AH22" s="77"/>
      <c r="AI22" s="77"/>
      <c r="AJ22" s="56">
        <f t="shared" si="9"/>
        <v>180.93</v>
      </c>
      <c r="AK22" s="69"/>
      <c r="AL22" s="69"/>
      <c r="AM22" s="95" t="s">
        <v>75</v>
      </c>
      <c r="AN22" s="95" t="s">
        <v>75</v>
      </c>
      <c r="AO22" s="94"/>
      <c r="AP22" s="95"/>
      <c r="AQ22" s="95"/>
      <c r="AR22" s="94">
        <f t="shared" si="10"/>
        <v>0</v>
      </c>
      <c r="AS22" s="97">
        <f t="shared" si="18"/>
        <v>180.93</v>
      </c>
      <c r="AT22" s="2">
        <f t="shared" si="12"/>
        <v>180.93</v>
      </c>
      <c r="AU22" s="2">
        <f t="shared" si="13"/>
        <v>180.93</v>
      </c>
      <c r="AV22" s="2">
        <f t="shared" si="14"/>
        <v>0</v>
      </c>
    </row>
    <row r="23" s="2" customFormat="1" ht="31" spans="1:48">
      <c r="A23" s="29">
        <v>20</v>
      </c>
      <c r="B23" s="27"/>
      <c r="C23" s="26" t="s">
        <v>122</v>
      </c>
      <c r="D23" s="27" t="s">
        <v>123</v>
      </c>
      <c r="E23" s="46" t="s">
        <v>124</v>
      </c>
      <c r="F23" s="45">
        <f>'[1]2021年度园区有效投入-技术改造'!$I21</f>
        <v>1245.83</v>
      </c>
      <c r="G23" s="26" t="s">
        <v>86</v>
      </c>
      <c r="H23" s="27">
        <v>0.7</v>
      </c>
      <c r="I23" s="57">
        <f t="shared" si="0"/>
        <v>98.07</v>
      </c>
      <c r="J23" s="57">
        <f t="shared" si="1"/>
        <v>98.07</v>
      </c>
      <c r="K23" s="58">
        <v>105101.49</v>
      </c>
      <c r="L23" s="59">
        <f t="shared" si="2"/>
        <v>0.0118535902773595</v>
      </c>
      <c r="M23" s="57">
        <f t="shared" si="3"/>
        <v>98</v>
      </c>
      <c r="N23" s="56">
        <f t="shared" si="4"/>
        <v>98</v>
      </c>
      <c r="O23" s="26" t="s">
        <v>69</v>
      </c>
      <c r="P23" s="63" t="s">
        <v>70</v>
      </c>
      <c r="Q23" s="63" t="s">
        <v>70</v>
      </c>
      <c r="R23" s="56"/>
      <c r="S23" s="57">
        <f t="shared" si="16"/>
        <v>0.9804</v>
      </c>
      <c r="T23" s="56" t="str">
        <f t="shared" si="5"/>
        <v>是</v>
      </c>
      <c r="U23" s="69" t="s">
        <v>79</v>
      </c>
      <c r="V23" s="70">
        <v>0.8</v>
      </c>
      <c r="W23" s="69">
        <v>1</v>
      </c>
      <c r="X23" s="70">
        <f t="shared" si="6"/>
        <v>92.12</v>
      </c>
      <c r="Y23" s="77"/>
      <c r="Z23" s="77"/>
      <c r="AA23" s="77"/>
      <c r="AB23" s="77"/>
      <c r="AC23" s="77"/>
      <c r="AD23" s="77">
        <v>1</v>
      </c>
      <c r="AE23" s="78">
        <f t="shared" si="17"/>
        <v>0</v>
      </c>
      <c r="AF23" s="77">
        <f t="shared" si="8"/>
        <v>0</v>
      </c>
      <c r="AG23" s="77"/>
      <c r="AH23" s="77"/>
      <c r="AI23" s="77"/>
      <c r="AJ23" s="56">
        <f t="shared" si="9"/>
        <v>92.12</v>
      </c>
      <c r="AK23" s="69"/>
      <c r="AL23" s="69"/>
      <c r="AM23" s="95" t="s">
        <v>75</v>
      </c>
      <c r="AN23" s="95">
        <v>7</v>
      </c>
      <c r="AO23" s="94"/>
      <c r="AP23" s="95"/>
      <c r="AQ23" s="95"/>
      <c r="AR23" s="94">
        <f t="shared" si="10"/>
        <v>7</v>
      </c>
      <c r="AS23" s="97">
        <f t="shared" si="18"/>
        <v>85.12</v>
      </c>
      <c r="AT23" s="2">
        <f t="shared" si="12"/>
        <v>92.12</v>
      </c>
      <c r="AU23" s="2">
        <f t="shared" si="13"/>
        <v>85.12</v>
      </c>
      <c r="AV23" s="2">
        <f t="shared" si="14"/>
        <v>0</v>
      </c>
    </row>
    <row r="24" s="2" customFormat="1" ht="46" spans="1:48">
      <c r="A24" s="29">
        <v>21</v>
      </c>
      <c r="B24" s="27"/>
      <c r="C24" s="26" t="s">
        <v>125</v>
      </c>
      <c r="D24" s="27" t="s">
        <v>126</v>
      </c>
      <c r="E24" s="46" t="s">
        <v>127</v>
      </c>
      <c r="F24" s="45">
        <f>'[1]2021年度园区有效投入-技术改造'!$I22</f>
        <v>388.09</v>
      </c>
      <c r="G24" s="26" t="s">
        <v>62</v>
      </c>
      <c r="H24" s="27">
        <v>0.8</v>
      </c>
      <c r="I24" s="57">
        <f t="shared" si="0"/>
        <v>98.01</v>
      </c>
      <c r="J24" s="57">
        <f t="shared" si="1"/>
        <v>98.01</v>
      </c>
      <c r="K24" s="58">
        <v>3899.75</v>
      </c>
      <c r="L24" s="59">
        <f t="shared" si="2"/>
        <v>0.0995166356817745</v>
      </c>
      <c r="M24" s="57">
        <f t="shared" si="3"/>
        <v>98.03</v>
      </c>
      <c r="N24" s="56">
        <f t="shared" si="4"/>
        <v>98.03</v>
      </c>
      <c r="O24" s="26" t="s">
        <v>69</v>
      </c>
      <c r="P24" s="63" t="s">
        <v>70</v>
      </c>
      <c r="Q24" s="63" t="s">
        <v>70</v>
      </c>
      <c r="R24" s="56"/>
      <c r="S24" s="57">
        <f t="shared" si="16"/>
        <v>0.9802</v>
      </c>
      <c r="T24" s="56" t="str">
        <f t="shared" si="5"/>
        <v>否</v>
      </c>
      <c r="U24" s="69" t="s">
        <v>79</v>
      </c>
      <c r="V24" s="70">
        <v>1</v>
      </c>
      <c r="W24" s="69">
        <v>1</v>
      </c>
      <c r="X24" s="70">
        <f t="shared" si="6"/>
        <v>36.64</v>
      </c>
      <c r="Y24" s="77"/>
      <c r="Z24" s="77"/>
      <c r="AA24" s="77"/>
      <c r="AB24" s="77"/>
      <c r="AC24" s="77"/>
      <c r="AD24" s="77">
        <v>1</v>
      </c>
      <c r="AE24" s="78">
        <f t="shared" si="17"/>
        <v>0</v>
      </c>
      <c r="AF24" s="77">
        <f t="shared" si="8"/>
        <v>0</v>
      </c>
      <c r="AG24" s="77"/>
      <c r="AH24" s="77"/>
      <c r="AI24" s="77"/>
      <c r="AJ24" s="56">
        <f t="shared" si="9"/>
        <v>36.64</v>
      </c>
      <c r="AK24" s="69"/>
      <c r="AL24" s="69"/>
      <c r="AM24" s="95" t="s">
        <v>75</v>
      </c>
      <c r="AN24" s="95" t="s">
        <v>75</v>
      </c>
      <c r="AO24" s="94"/>
      <c r="AP24" s="95"/>
      <c r="AQ24" s="95"/>
      <c r="AR24" s="94">
        <f t="shared" si="10"/>
        <v>0</v>
      </c>
      <c r="AS24" s="97">
        <f t="shared" si="18"/>
        <v>36.64</v>
      </c>
      <c r="AT24" s="2">
        <f t="shared" si="12"/>
        <v>36.64</v>
      </c>
      <c r="AU24" s="2">
        <f t="shared" si="13"/>
        <v>36.64</v>
      </c>
      <c r="AV24" s="2">
        <f t="shared" si="14"/>
        <v>0</v>
      </c>
    </row>
    <row r="25" s="2" customFormat="1" ht="61" spans="1:48">
      <c r="A25" s="29">
        <v>22</v>
      </c>
      <c r="B25" s="27"/>
      <c r="C25" s="26" t="s">
        <v>128</v>
      </c>
      <c r="D25" s="27" t="s">
        <v>129</v>
      </c>
      <c r="E25" s="46" t="s">
        <v>130</v>
      </c>
      <c r="F25" s="45">
        <f>'[1]2021年度园区有效投入-技术改造'!$I23</f>
        <v>918.41</v>
      </c>
      <c r="G25" s="26" t="s">
        <v>86</v>
      </c>
      <c r="H25" s="27">
        <v>0.7</v>
      </c>
      <c r="I25" s="57">
        <f t="shared" si="0"/>
        <v>98.05</v>
      </c>
      <c r="J25" s="57">
        <f t="shared" si="1"/>
        <v>98.05</v>
      </c>
      <c r="K25" s="58">
        <v>5127.22</v>
      </c>
      <c r="L25" s="59">
        <f t="shared" si="2"/>
        <v>0.179124359789516</v>
      </c>
      <c r="M25" s="57">
        <f t="shared" si="3"/>
        <v>98.05</v>
      </c>
      <c r="N25" s="56">
        <f t="shared" si="4"/>
        <v>98.05</v>
      </c>
      <c r="O25" s="26" t="s">
        <v>69</v>
      </c>
      <c r="P25" s="63" t="s">
        <v>70</v>
      </c>
      <c r="Q25" s="63" t="s">
        <v>70</v>
      </c>
      <c r="R25" s="56"/>
      <c r="S25" s="57">
        <f t="shared" si="16"/>
        <v>0.9805</v>
      </c>
      <c r="T25" s="56" t="str">
        <f t="shared" si="5"/>
        <v>是</v>
      </c>
      <c r="U25" s="69" t="s">
        <v>79</v>
      </c>
      <c r="V25" s="70">
        <v>0.8</v>
      </c>
      <c r="W25" s="69">
        <v>1</v>
      </c>
      <c r="X25" s="70">
        <f t="shared" si="6"/>
        <v>67.92</v>
      </c>
      <c r="Y25" s="77" t="e">
        <f>VLOOKUP(C25,#REF!,9,FALSE)</f>
        <v>#REF!</v>
      </c>
      <c r="Z25" s="77" t="e">
        <f>VLOOKUP($C25,#REF!,3,FALSE)</f>
        <v>#REF!</v>
      </c>
      <c r="AA25" s="78" t="e">
        <f>VLOOKUP($C25,#REF!,4,FALSE)*0.8</f>
        <v>#REF!</v>
      </c>
      <c r="AB25" s="78" t="e">
        <f>VLOOKUP($C25,#REF!,5,FALSE)</f>
        <v>#REF!</v>
      </c>
      <c r="AC25" s="86" t="e">
        <f>VLOOKUP($C25,#REF!,6,FALSE)</f>
        <v>#REF!</v>
      </c>
      <c r="AD25" s="77">
        <v>1</v>
      </c>
      <c r="AE25" s="78" t="e">
        <f t="shared" si="17"/>
        <v>#REF!</v>
      </c>
      <c r="AF25" s="77" t="e">
        <f t="shared" si="8"/>
        <v>#REF!</v>
      </c>
      <c r="AG25" s="77"/>
      <c r="AH25" s="77"/>
      <c r="AI25" s="77"/>
      <c r="AJ25" s="56" t="e">
        <f t="shared" si="9"/>
        <v>#REF!</v>
      </c>
      <c r="AK25" s="69"/>
      <c r="AL25" s="69"/>
      <c r="AM25" s="95" t="s">
        <v>75</v>
      </c>
      <c r="AN25" s="95" t="s">
        <v>75</v>
      </c>
      <c r="AO25" s="94"/>
      <c r="AP25" s="95"/>
      <c r="AQ25" s="95"/>
      <c r="AR25" s="94">
        <f t="shared" si="10"/>
        <v>0</v>
      </c>
      <c r="AS25" s="97" t="e">
        <f t="shared" si="18"/>
        <v>#REF!</v>
      </c>
      <c r="AT25" s="2" t="e">
        <f t="shared" si="12"/>
        <v>#REF!</v>
      </c>
      <c r="AU25" s="2" t="e">
        <f t="shared" si="13"/>
        <v>#REF!</v>
      </c>
      <c r="AV25" s="2" t="e">
        <f t="shared" si="14"/>
        <v>#REF!</v>
      </c>
    </row>
    <row r="26" s="2" customFormat="1" ht="61" spans="1:48">
      <c r="A26" s="29">
        <v>23</v>
      </c>
      <c r="B26" s="27"/>
      <c r="C26" s="26" t="s">
        <v>131</v>
      </c>
      <c r="D26" s="27" t="s">
        <v>132</v>
      </c>
      <c r="E26" s="46" t="s">
        <v>133</v>
      </c>
      <c r="F26" s="45">
        <f>'[1]2021年度园区有效投入-技术改造'!$I24</f>
        <v>3119.98</v>
      </c>
      <c r="G26" s="26" t="s">
        <v>62</v>
      </c>
      <c r="H26" s="27">
        <v>0.8</v>
      </c>
      <c r="I26" s="57">
        <f t="shared" si="0"/>
        <v>98.2</v>
      </c>
      <c r="J26" s="57">
        <f t="shared" si="1"/>
        <v>98.2</v>
      </c>
      <c r="K26" s="58">
        <v>21392.77</v>
      </c>
      <c r="L26" s="59">
        <f t="shared" si="2"/>
        <v>0.145842730978737</v>
      </c>
      <c r="M26" s="57">
        <f t="shared" si="3"/>
        <v>98.04</v>
      </c>
      <c r="N26" s="56">
        <f t="shared" si="4"/>
        <v>98.04</v>
      </c>
      <c r="O26" s="26" t="s">
        <v>69</v>
      </c>
      <c r="P26" s="63" t="s">
        <v>70</v>
      </c>
      <c r="Q26" s="63" t="s">
        <v>70</v>
      </c>
      <c r="R26" s="56"/>
      <c r="S26" s="57">
        <f t="shared" si="16"/>
        <v>0.9812</v>
      </c>
      <c r="T26" s="56" t="str">
        <f t="shared" si="5"/>
        <v>是</v>
      </c>
      <c r="U26" s="69">
        <v>8010</v>
      </c>
      <c r="V26" s="70">
        <v>1</v>
      </c>
      <c r="W26" s="69">
        <v>1</v>
      </c>
      <c r="X26" s="70">
        <f t="shared" si="6"/>
        <v>294.83</v>
      </c>
      <c r="Y26" s="77" t="e">
        <f>VLOOKUP(C26,#REF!,9,FALSE)</f>
        <v>#REF!</v>
      </c>
      <c r="Z26" s="77" t="e">
        <f>VLOOKUP($C26,#REF!,3,FALSE)</f>
        <v>#REF!</v>
      </c>
      <c r="AA26" s="78" t="e">
        <f>VLOOKUP($C26,#REF!,4,FALSE)*0.8</f>
        <v>#REF!</v>
      </c>
      <c r="AB26" s="78" t="e">
        <f>VLOOKUP($C26,#REF!,5,FALSE)</f>
        <v>#REF!</v>
      </c>
      <c r="AC26" s="86" t="e">
        <f>VLOOKUP($C26,#REF!,6,FALSE)</f>
        <v>#REF!</v>
      </c>
      <c r="AD26" s="77">
        <v>1</v>
      </c>
      <c r="AE26" s="78" t="e">
        <f t="shared" si="17"/>
        <v>#REF!</v>
      </c>
      <c r="AF26" s="77" t="e">
        <f t="shared" si="8"/>
        <v>#REF!</v>
      </c>
      <c r="AG26" s="77"/>
      <c r="AH26" s="77"/>
      <c r="AI26" s="77"/>
      <c r="AJ26" s="56" t="e">
        <f t="shared" si="9"/>
        <v>#REF!</v>
      </c>
      <c r="AK26" s="69"/>
      <c r="AL26" s="69"/>
      <c r="AM26" s="95" t="s">
        <v>75</v>
      </c>
      <c r="AN26" s="95" t="s">
        <v>75</v>
      </c>
      <c r="AO26" s="94"/>
      <c r="AP26" s="95"/>
      <c r="AQ26" s="95"/>
      <c r="AR26" s="94">
        <f t="shared" si="10"/>
        <v>0</v>
      </c>
      <c r="AS26" s="97" t="e">
        <f t="shared" si="18"/>
        <v>#REF!</v>
      </c>
      <c r="AT26" s="2" t="e">
        <f t="shared" si="12"/>
        <v>#REF!</v>
      </c>
      <c r="AU26" s="2" t="e">
        <f t="shared" si="13"/>
        <v>#REF!</v>
      </c>
      <c r="AV26" s="2" t="e">
        <f t="shared" si="14"/>
        <v>#REF!</v>
      </c>
    </row>
    <row r="27" s="2" customFormat="1" ht="31" spans="1:48">
      <c r="A27" s="29">
        <v>24</v>
      </c>
      <c r="B27" s="27"/>
      <c r="C27" s="26" t="s">
        <v>134</v>
      </c>
      <c r="D27" s="27" t="s">
        <v>135</v>
      </c>
      <c r="E27" s="46" t="s">
        <v>136</v>
      </c>
      <c r="F27" s="45">
        <f>'[1]2021年度园区有效投入-技术改造'!$I25</f>
        <v>845.74</v>
      </c>
      <c r="G27" s="26" t="s">
        <v>86</v>
      </c>
      <c r="H27" s="27">
        <v>0.7</v>
      </c>
      <c r="I27" s="57">
        <f t="shared" si="0"/>
        <v>98.04</v>
      </c>
      <c r="J27" s="57">
        <f t="shared" si="1"/>
        <v>98.04</v>
      </c>
      <c r="K27" s="58">
        <v>50549.37</v>
      </c>
      <c r="L27" s="59">
        <f t="shared" si="2"/>
        <v>0.0167309701386981</v>
      </c>
      <c r="M27" s="57">
        <f t="shared" si="3"/>
        <v>98</v>
      </c>
      <c r="N27" s="56">
        <f t="shared" si="4"/>
        <v>98</v>
      </c>
      <c r="O27" s="26" t="s">
        <v>69</v>
      </c>
      <c r="P27" s="63" t="s">
        <v>70</v>
      </c>
      <c r="Q27" s="63" t="s">
        <v>70</v>
      </c>
      <c r="R27" s="56"/>
      <c r="S27" s="57">
        <f t="shared" si="16"/>
        <v>0.9802</v>
      </c>
      <c r="T27" s="56" t="str">
        <f t="shared" si="5"/>
        <v>是</v>
      </c>
      <c r="U27" s="69" t="s">
        <v>79</v>
      </c>
      <c r="V27" s="70">
        <v>0.8</v>
      </c>
      <c r="W27" s="69">
        <v>1</v>
      </c>
      <c r="X27" s="70">
        <f t="shared" si="6"/>
        <v>62.53</v>
      </c>
      <c r="Y27" s="77"/>
      <c r="Z27" s="77"/>
      <c r="AA27" s="77"/>
      <c r="AB27" s="77"/>
      <c r="AC27" s="77"/>
      <c r="AD27" s="77">
        <v>1</v>
      </c>
      <c r="AE27" s="78">
        <f t="shared" si="17"/>
        <v>0</v>
      </c>
      <c r="AF27" s="77">
        <f t="shared" si="8"/>
        <v>0</v>
      </c>
      <c r="AG27" s="77"/>
      <c r="AH27" s="77"/>
      <c r="AI27" s="77"/>
      <c r="AJ27" s="56">
        <f t="shared" si="9"/>
        <v>62.53</v>
      </c>
      <c r="AK27" s="69"/>
      <c r="AL27" s="69"/>
      <c r="AM27" s="95" t="s">
        <v>75</v>
      </c>
      <c r="AN27" s="95" t="s">
        <v>75</v>
      </c>
      <c r="AO27" s="94"/>
      <c r="AP27" s="95"/>
      <c r="AQ27" s="95"/>
      <c r="AR27" s="94">
        <f t="shared" si="10"/>
        <v>0</v>
      </c>
      <c r="AS27" s="97">
        <f t="shared" si="18"/>
        <v>62.53</v>
      </c>
      <c r="AT27" s="2">
        <f t="shared" si="12"/>
        <v>62.53</v>
      </c>
      <c r="AU27" s="2">
        <f t="shared" si="13"/>
        <v>62.53</v>
      </c>
      <c r="AV27" s="2">
        <f t="shared" si="14"/>
        <v>0</v>
      </c>
    </row>
    <row r="28" s="2" customFormat="1" ht="46" spans="1:48">
      <c r="A28" s="29">
        <v>25</v>
      </c>
      <c r="B28" s="27"/>
      <c r="C28" s="26" t="s">
        <v>137</v>
      </c>
      <c r="D28" s="27" t="s">
        <v>138</v>
      </c>
      <c r="E28" s="46" t="s">
        <v>139</v>
      </c>
      <c r="F28" s="45">
        <f>'[1]2021年度园区有效投入-技术改造'!$I26</f>
        <v>528.6</v>
      </c>
      <c r="G28" s="26" t="s">
        <v>86</v>
      </c>
      <c r="H28" s="27">
        <v>0.7</v>
      </c>
      <c r="I28" s="57">
        <f t="shared" si="0"/>
        <v>98.02</v>
      </c>
      <c r="J28" s="57">
        <f t="shared" si="1"/>
        <v>98.02</v>
      </c>
      <c r="K28" s="58">
        <v>5600</v>
      </c>
      <c r="L28" s="59">
        <f t="shared" si="2"/>
        <v>0.0943928571428572</v>
      </c>
      <c r="M28" s="57">
        <f t="shared" si="3"/>
        <v>98.03</v>
      </c>
      <c r="N28" s="56">
        <f t="shared" si="4"/>
        <v>98.03</v>
      </c>
      <c r="O28" s="26" t="s">
        <v>69</v>
      </c>
      <c r="P28" s="63" t="s">
        <v>70</v>
      </c>
      <c r="Q28" s="63" t="s">
        <v>70</v>
      </c>
      <c r="R28" s="56"/>
      <c r="S28" s="57">
        <f t="shared" si="16"/>
        <v>0.9803</v>
      </c>
      <c r="T28" s="56" t="str">
        <f t="shared" si="5"/>
        <v>是</v>
      </c>
      <c r="U28" s="69" t="s">
        <v>79</v>
      </c>
      <c r="V28" s="70">
        <v>0.8</v>
      </c>
      <c r="W28" s="69">
        <v>1</v>
      </c>
      <c r="X28" s="70">
        <f t="shared" si="6"/>
        <v>39.08</v>
      </c>
      <c r="Y28" s="77" t="e">
        <f>VLOOKUP(C28,#REF!,9,FALSE)</f>
        <v>#REF!</v>
      </c>
      <c r="Z28" s="77" t="e">
        <f>VLOOKUP($C28,#REF!,3,FALSE)</f>
        <v>#REF!</v>
      </c>
      <c r="AA28" s="78" t="e">
        <f>VLOOKUP($C28,#REF!,4,FALSE)*0.8</f>
        <v>#REF!</v>
      </c>
      <c r="AB28" s="78" t="e">
        <f>VLOOKUP($C28,#REF!,5,FALSE)</f>
        <v>#REF!</v>
      </c>
      <c r="AC28" s="86" t="e">
        <f>VLOOKUP($C28,#REF!,6,FALSE)</f>
        <v>#REF!</v>
      </c>
      <c r="AD28" s="77">
        <v>1</v>
      </c>
      <c r="AE28" s="78" t="e">
        <f t="shared" si="17"/>
        <v>#REF!</v>
      </c>
      <c r="AF28" s="77" t="e">
        <f t="shared" si="8"/>
        <v>#REF!</v>
      </c>
      <c r="AG28" s="77"/>
      <c r="AH28" s="77"/>
      <c r="AI28" s="77"/>
      <c r="AJ28" s="56" t="e">
        <f t="shared" si="9"/>
        <v>#REF!</v>
      </c>
      <c r="AK28" s="69"/>
      <c r="AL28" s="69"/>
      <c r="AM28" s="95" t="s">
        <v>75</v>
      </c>
      <c r="AN28" s="95" t="s">
        <v>75</v>
      </c>
      <c r="AO28" s="94"/>
      <c r="AP28" s="95"/>
      <c r="AQ28" s="95"/>
      <c r="AR28" s="94">
        <f t="shared" si="10"/>
        <v>0</v>
      </c>
      <c r="AS28" s="97" t="e">
        <f t="shared" si="18"/>
        <v>#REF!</v>
      </c>
      <c r="AT28" s="2" t="e">
        <f t="shared" si="12"/>
        <v>#REF!</v>
      </c>
      <c r="AU28" s="2" t="e">
        <f t="shared" si="13"/>
        <v>#REF!</v>
      </c>
      <c r="AV28" s="2" t="e">
        <f t="shared" si="14"/>
        <v>#REF!</v>
      </c>
    </row>
    <row r="29" s="2" customFormat="1" ht="46" spans="1:48">
      <c r="A29" s="29">
        <v>26</v>
      </c>
      <c r="B29" s="27"/>
      <c r="C29" s="26" t="s">
        <v>140</v>
      </c>
      <c r="D29" s="27" t="s">
        <v>141</v>
      </c>
      <c r="E29" s="46" t="s">
        <v>142</v>
      </c>
      <c r="F29" s="45">
        <f>'[1]2021年度园区有效投入-技术改造'!$I27</f>
        <v>5639.92</v>
      </c>
      <c r="G29" s="26" t="s">
        <v>62</v>
      </c>
      <c r="H29" s="27">
        <v>0.8</v>
      </c>
      <c r="I29" s="57">
        <f t="shared" si="0"/>
        <v>98.38</v>
      </c>
      <c r="J29" s="57">
        <f t="shared" si="1"/>
        <v>98.38</v>
      </c>
      <c r="K29" s="58">
        <v>29710.29</v>
      </c>
      <c r="L29" s="59">
        <f t="shared" si="2"/>
        <v>0.189830526729965</v>
      </c>
      <c r="M29" s="57">
        <f t="shared" si="3"/>
        <v>98.06</v>
      </c>
      <c r="N29" s="56">
        <f t="shared" si="4"/>
        <v>98.06</v>
      </c>
      <c r="O29" s="26" t="s">
        <v>69</v>
      </c>
      <c r="P29" s="63" t="s">
        <v>70</v>
      </c>
      <c r="Q29" s="63" t="s">
        <v>70</v>
      </c>
      <c r="R29" s="56"/>
      <c r="S29" s="57">
        <f t="shared" si="16"/>
        <v>0.9822</v>
      </c>
      <c r="T29" s="56" t="str">
        <f t="shared" si="5"/>
        <v>是</v>
      </c>
      <c r="U29" s="69">
        <v>4282</v>
      </c>
      <c r="V29" s="70">
        <v>1</v>
      </c>
      <c r="W29" s="69">
        <v>1</v>
      </c>
      <c r="X29" s="70">
        <f t="shared" si="6"/>
        <v>533.4</v>
      </c>
      <c r="Y29" s="77" t="e">
        <f>VLOOKUP(C29,#REF!,9,FALSE)</f>
        <v>#REF!</v>
      </c>
      <c r="Z29" s="77" t="e">
        <f>VLOOKUP($C29,#REF!,3,FALSE)</f>
        <v>#REF!</v>
      </c>
      <c r="AA29" s="78" t="e">
        <f>VLOOKUP($C29,#REF!,4,FALSE)*0.8</f>
        <v>#REF!</v>
      </c>
      <c r="AB29" s="78" t="e">
        <f>VLOOKUP($C29,#REF!,5,FALSE)</f>
        <v>#REF!</v>
      </c>
      <c r="AC29" s="86" t="e">
        <f>VLOOKUP($C29,#REF!,6,FALSE)</f>
        <v>#REF!</v>
      </c>
      <c r="AD29" s="77">
        <v>1</v>
      </c>
      <c r="AE29" s="78" t="e">
        <f t="shared" si="17"/>
        <v>#REF!</v>
      </c>
      <c r="AF29" s="77" t="e">
        <f t="shared" si="8"/>
        <v>#REF!</v>
      </c>
      <c r="AG29" s="77"/>
      <c r="AH29" s="77"/>
      <c r="AI29" s="77"/>
      <c r="AJ29" s="56" t="e">
        <f t="shared" si="9"/>
        <v>#REF!</v>
      </c>
      <c r="AK29" s="69"/>
      <c r="AL29" s="69"/>
      <c r="AM29" s="95">
        <v>444.6</v>
      </c>
      <c r="AN29" s="95" t="s">
        <v>75</v>
      </c>
      <c r="AO29" s="94"/>
      <c r="AP29" s="95"/>
      <c r="AQ29" s="95"/>
      <c r="AR29" s="94">
        <f t="shared" si="10"/>
        <v>444.6</v>
      </c>
      <c r="AS29" s="97" t="e">
        <f t="shared" si="18"/>
        <v>#REF!</v>
      </c>
      <c r="AT29" s="2" t="e">
        <f t="shared" si="12"/>
        <v>#REF!</v>
      </c>
      <c r="AU29" s="2" t="e">
        <f t="shared" si="13"/>
        <v>#REF!</v>
      </c>
      <c r="AV29" s="2" t="e">
        <f t="shared" si="14"/>
        <v>#REF!</v>
      </c>
    </row>
    <row r="30" s="2" customFormat="1" ht="31" spans="1:48">
      <c r="A30" s="29">
        <v>27</v>
      </c>
      <c r="B30" s="27"/>
      <c r="C30" s="26" t="s">
        <v>143</v>
      </c>
      <c r="D30" s="27" t="s">
        <v>144</v>
      </c>
      <c r="E30" s="46" t="s">
        <v>145</v>
      </c>
      <c r="F30" s="45">
        <f>'[1]2021年度园区有效投入-技术改造'!$I28</f>
        <v>1037.23</v>
      </c>
      <c r="G30" s="26" t="s">
        <v>86</v>
      </c>
      <c r="H30" s="27">
        <v>0.7</v>
      </c>
      <c r="I30" s="57">
        <f t="shared" si="0"/>
        <v>98.06</v>
      </c>
      <c r="J30" s="57">
        <f t="shared" si="1"/>
        <v>98.06</v>
      </c>
      <c r="K30" s="58">
        <v>11113.16</v>
      </c>
      <c r="L30" s="59">
        <f t="shared" si="2"/>
        <v>0.0933334893045722</v>
      </c>
      <c r="M30" s="57">
        <f t="shared" si="3"/>
        <v>98.03</v>
      </c>
      <c r="N30" s="56">
        <f t="shared" si="4"/>
        <v>98.03</v>
      </c>
      <c r="O30" s="26" t="s">
        <v>69</v>
      </c>
      <c r="P30" s="63" t="s">
        <v>70</v>
      </c>
      <c r="Q30" s="63" t="s">
        <v>70</v>
      </c>
      <c r="R30" s="56"/>
      <c r="S30" s="57">
        <f t="shared" si="16"/>
        <v>0.9805</v>
      </c>
      <c r="T30" s="56" t="str">
        <f t="shared" si="5"/>
        <v>是</v>
      </c>
      <c r="U30" s="69">
        <v>995</v>
      </c>
      <c r="V30" s="70">
        <v>1</v>
      </c>
      <c r="W30" s="69">
        <v>1</v>
      </c>
      <c r="X30" s="70">
        <f t="shared" si="6"/>
        <v>95.88</v>
      </c>
      <c r="Y30" s="77"/>
      <c r="Z30" s="77"/>
      <c r="AA30" s="77"/>
      <c r="AB30" s="77"/>
      <c r="AC30" s="77"/>
      <c r="AD30" s="77">
        <v>1</v>
      </c>
      <c r="AE30" s="78">
        <f t="shared" si="17"/>
        <v>0</v>
      </c>
      <c r="AF30" s="77">
        <f t="shared" si="8"/>
        <v>0</v>
      </c>
      <c r="AG30" s="77"/>
      <c r="AH30" s="77"/>
      <c r="AI30" s="77"/>
      <c r="AJ30" s="56">
        <f t="shared" si="9"/>
        <v>95.88</v>
      </c>
      <c r="AK30" s="69"/>
      <c r="AL30" s="69"/>
      <c r="AM30" s="95" t="s">
        <v>75</v>
      </c>
      <c r="AN30" s="95" t="s">
        <v>75</v>
      </c>
      <c r="AO30" s="94"/>
      <c r="AP30" s="95"/>
      <c r="AQ30" s="95"/>
      <c r="AR30" s="94">
        <f t="shared" si="10"/>
        <v>0</v>
      </c>
      <c r="AS30" s="97">
        <f t="shared" si="18"/>
        <v>95.88</v>
      </c>
      <c r="AT30" s="2">
        <f t="shared" si="12"/>
        <v>95.88</v>
      </c>
      <c r="AU30" s="2">
        <f t="shared" si="13"/>
        <v>95.88</v>
      </c>
      <c r="AV30" s="2">
        <f t="shared" si="14"/>
        <v>0</v>
      </c>
    </row>
    <row r="31" s="2" customFormat="1" ht="46" spans="1:48">
      <c r="A31" s="29">
        <v>28</v>
      </c>
      <c r="B31" s="27"/>
      <c r="C31" s="26" t="s">
        <v>146</v>
      </c>
      <c r="D31" s="27" t="s">
        <v>147</v>
      </c>
      <c r="E31" s="46" t="s">
        <v>148</v>
      </c>
      <c r="F31" s="45">
        <f>'[1]2021年度园区有效投入-技术改造'!$I29</f>
        <v>434.71</v>
      </c>
      <c r="G31" s="26" t="s">
        <v>62</v>
      </c>
      <c r="H31" s="27">
        <v>0.8</v>
      </c>
      <c r="I31" s="57">
        <f t="shared" si="0"/>
        <v>98.02</v>
      </c>
      <c r="J31" s="57">
        <f t="shared" si="1"/>
        <v>98.02</v>
      </c>
      <c r="K31" s="58">
        <v>9567</v>
      </c>
      <c r="L31" s="59">
        <f t="shared" si="2"/>
        <v>0.0454384864638863</v>
      </c>
      <c r="M31" s="57">
        <f t="shared" si="3"/>
        <v>98.01</v>
      </c>
      <c r="N31" s="56">
        <f t="shared" si="4"/>
        <v>98.01</v>
      </c>
      <c r="O31" s="26" t="s">
        <v>69</v>
      </c>
      <c r="P31" s="63" t="s">
        <v>70</v>
      </c>
      <c r="Q31" s="63" t="s">
        <v>70</v>
      </c>
      <c r="R31" s="56"/>
      <c r="S31" s="57">
        <f t="shared" si="16"/>
        <v>0.9802</v>
      </c>
      <c r="T31" s="56" t="str">
        <f t="shared" si="5"/>
        <v>否</v>
      </c>
      <c r="U31" s="69">
        <v>738</v>
      </c>
      <c r="V31" s="70">
        <v>1</v>
      </c>
      <c r="W31" s="69">
        <v>1</v>
      </c>
      <c r="X31" s="70">
        <f t="shared" si="6"/>
        <v>41.04</v>
      </c>
      <c r="Y31" s="77"/>
      <c r="Z31" s="77"/>
      <c r="AA31" s="77"/>
      <c r="AB31" s="77"/>
      <c r="AC31" s="77"/>
      <c r="AD31" s="77">
        <v>1</v>
      </c>
      <c r="AE31" s="78">
        <f t="shared" si="17"/>
        <v>0</v>
      </c>
      <c r="AF31" s="77">
        <f t="shared" si="8"/>
        <v>0</v>
      </c>
      <c r="AG31" s="77"/>
      <c r="AH31" s="77"/>
      <c r="AI31" s="77"/>
      <c r="AJ31" s="56">
        <f t="shared" si="9"/>
        <v>41.04</v>
      </c>
      <c r="AK31" s="69"/>
      <c r="AL31" s="69"/>
      <c r="AM31" s="95" t="s">
        <v>75</v>
      </c>
      <c r="AN31" s="95" t="s">
        <v>75</v>
      </c>
      <c r="AO31" s="94"/>
      <c r="AP31" s="95"/>
      <c r="AQ31" s="95"/>
      <c r="AR31" s="94">
        <f t="shared" si="10"/>
        <v>0</v>
      </c>
      <c r="AS31" s="97">
        <f t="shared" si="18"/>
        <v>41.04</v>
      </c>
      <c r="AT31" s="2">
        <f t="shared" si="12"/>
        <v>41.04</v>
      </c>
      <c r="AU31" s="2">
        <f t="shared" si="13"/>
        <v>41.04</v>
      </c>
      <c r="AV31" s="2">
        <f t="shared" si="14"/>
        <v>0</v>
      </c>
    </row>
    <row r="32" s="2" customFormat="1" ht="46" spans="1:48">
      <c r="A32" s="29">
        <v>29</v>
      </c>
      <c r="B32" s="27"/>
      <c r="C32" s="26" t="s">
        <v>149</v>
      </c>
      <c r="D32" s="27" t="s">
        <v>150</v>
      </c>
      <c r="E32" s="46" t="s">
        <v>151</v>
      </c>
      <c r="F32" s="45">
        <f>'[1]2021年度园区有效投入-技术改造'!$I30</f>
        <v>1715.81</v>
      </c>
      <c r="G32" s="26" t="s">
        <v>86</v>
      </c>
      <c r="H32" s="27">
        <v>0.7</v>
      </c>
      <c r="I32" s="57">
        <f t="shared" si="0"/>
        <v>98.1</v>
      </c>
      <c r="J32" s="57">
        <f t="shared" si="1"/>
        <v>98.1</v>
      </c>
      <c r="K32" s="58">
        <v>5400.81</v>
      </c>
      <c r="L32" s="59">
        <f t="shared" si="2"/>
        <v>0.31769493835184</v>
      </c>
      <c r="M32" s="57">
        <f t="shared" si="3"/>
        <v>98.09</v>
      </c>
      <c r="N32" s="56">
        <f t="shared" si="4"/>
        <v>98.09</v>
      </c>
      <c r="O32" s="26" t="s">
        <v>69</v>
      </c>
      <c r="P32" s="63" t="s">
        <v>70</v>
      </c>
      <c r="Q32" s="63" t="s">
        <v>70</v>
      </c>
      <c r="R32" s="56"/>
      <c r="S32" s="57">
        <f t="shared" si="16"/>
        <v>0.981</v>
      </c>
      <c r="T32" s="56" t="str">
        <f t="shared" si="5"/>
        <v>是</v>
      </c>
      <c r="U32" s="69">
        <v>1620</v>
      </c>
      <c r="V32" s="70">
        <v>1</v>
      </c>
      <c r="W32" s="69">
        <v>1</v>
      </c>
      <c r="X32" s="70">
        <f t="shared" si="6"/>
        <v>158.68</v>
      </c>
      <c r="Y32" s="77"/>
      <c r="Z32" s="77"/>
      <c r="AA32" s="77"/>
      <c r="AB32" s="77"/>
      <c r="AC32" s="77"/>
      <c r="AD32" s="77">
        <v>1</v>
      </c>
      <c r="AE32" s="78">
        <f t="shared" si="17"/>
        <v>0</v>
      </c>
      <c r="AF32" s="77">
        <f t="shared" si="8"/>
        <v>0</v>
      </c>
      <c r="AG32" s="77"/>
      <c r="AH32" s="77"/>
      <c r="AI32" s="77"/>
      <c r="AJ32" s="56">
        <f t="shared" si="9"/>
        <v>158.68</v>
      </c>
      <c r="AK32" s="69"/>
      <c r="AL32" s="69"/>
      <c r="AM32" s="95" t="s">
        <v>75</v>
      </c>
      <c r="AN32" s="95" t="s">
        <v>75</v>
      </c>
      <c r="AO32" s="94"/>
      <c r="AP32" s="95"/>
      <c r="AQ32" s="95"/>
      <c r="AR32" s="94">
        <f t="shared" si="10"/>
        <v>0</v>
      </c>
      <c r="AS32" s="97">
        <f t="shared" si="18"/>
        <v>158.68</v>
      </c>
      <c r="AT32" s="2">
        <f t="shared" si="12"/>
        <v>158.68</v>
      </c>
      <c r="AU32" s="2">
        <f t="shared" si="13"/>
        <v>158.68</v>
      </c>
      <c r="AV32" s="2">
        <f t="shared" si="14"/>
        <v>0</v>
      </c>
    </row>
    <row r="33" s="2" customFormat="1" ht="46" spans="1:48">
      <c r="A33" s="29">
        <v>30</v>
      </c>
      <c r="B33" s="27"/>
      <c r="C33" s="26" t="s">
        <v>152</v>
      </c>
      <c r="D33" s="27" t="s">
        <v>153</v>
      </c>
      <c r="E33" s="46" t="s">
        <v>154</v>
      </c>
      <c r="F33" s="45">
        <f>'[1]2021年度园区有效投入-技术改造'!$I31</f>
        <v>1154.27</v>
      </c>
      <c r="G33" s="26" t="s">
        <v>86</v>
      </c>
      <c r="H33" s="27">
        <v>0.7</v>
      </c>
      <c r="I33" s="57">
        <f t="shared" si="0"/>
        <v>98.07</v>
      </c>
      <c r="J33" s="57">
        <f t="shared" si="1"/>
        <v>98.07</v>
      </c>
      <c r="K33" s="58">
        <v>4521.58</v>
      </c>
      <c r="L33" s="59">
        <f t="shared" si="2"/>
        <v>0.255280233900539</v>
      </c>
      <c r="M33" s="57">
        <f t="shared" si="3"/>
        <v>98.08</v>
      </c>
      <c r="N33" s="56">
        <f t="shared" si="4"/>
        <v>98.08</v>
      </c>
      <c r="O33" s="26" t="s">
        <v>69</v>
      </c>
      <c r="P33" s="63" t="s">
        <v>70</v>
      </c>
      <c r="Q33" s="63" t="s">
        <v>70</v>
      </c>
      <c r="R33" s="56"/>
      <c r="S33" s="57">
        <f t="shared" si="16"/>
        <v>0.9808</v>
      </c>
      <c r="T33" s="56" t="str">
        <f t="shared" si="5"/>
        <v>是</v>
      </c>
      <c r="U33" s="69" t="s">
        <v>79</v>
      </c>
      <c r="V33" s="70">
        <v>0.8</v>
      </c>
      <c r="W33" s="69">
        <v>1</v>
      </c>
      <c r="X33" s="70">
        <f t="shared" si="6"/>
        <v>85.38</v>
      </c>
      <c r="Y33" s="77"/>
      <c r="Z33" s="77"/>
      <c r="AA33" s="77"/>
      <c r="AB33" s="77"/>
      <c r="AC33" s="77"/>
      <c r="AD33" s="77">
        <v>1</v>
      </c>
      <c r="AE33" s="78">
        <f t="shared" si="17"/>
        <v>0</v>
      </c>
      <c r="AF33" s="77">
        <f t="shared" si="8"/>
        <v>0</v>
      </c>
      <c r="AG33" s="77"/>
      <c r="AH33" s="77"/>
      <c r="AI33" s="77"/>
      <c r="AJ33" s="56">
        <f t="shared" si="9"/>
        <v>85.38</v>
      </c>
      <c r="AK33" s="69"/>
      <c r="AL33" s="69"/>
      <c r="AM33" s="95" t="s">
        <v>75</v>
      </c>
      <c r="AN33" s="95" t="s">
        <v>75</v>
      </c>
      <c r="AO33" s="94"/>
      <c r="AP33" s="95"/>
      <c r="AQ33" s="95"/>
      <c r="AR33" s="94">
        <f t="shared" si="10"/>
        <v>0</v>
      </c>
      <c r="AS33" s="97">
        <f t="shared" si="18"/>
        <v>85.38</v>
      </c>
      <c r="AT33" s="2">
        <f t="shared" si="12"/>
        <v>85.38</v>
      </c>
      <c r="AU33" s="2">
        <f t="shared" si="13"/>
        <v>85.38</v>
      </c>
      <c r="AV33" s="2">
        <f t="shared" si="14"/>
        <v>0</v>
      </c>
    </row>
    <row r="34" s="2" customFormat="1" ht="61" spans="1:48">
      <c r="A34" s="29">
        <v>31</v>
      </c>
      <c r="B34" s="27"/>
      <c r="C34" s="26" t="s">
        <v>155</v>
      </c>
      <c r="D34" s="27" t="s">
        <v>156</v>
      </c>
      <c r="E34" s="46" t="s">
        <v>157</v>
      </c>
      <c r="F34" s="45">
        <f>'[1]2021年度园区有效投入-技术改造'!$I32</f>
        <v>1071.12</v>
      </c>
      <c r="G34" s="26" t="s">
        <v>62</v>
      </c>
      <c r="H34" s="27">
        <v>0.8</v>
      </c>
      <c r="I34" s="57">
        <f t="shared" si="0"/>
        <v>98.06</v>
      </c>
      <c r="J34" s="57">
        <f t="shared" si="1"/>
        <v>98.06</v>
      </c>
      <c r="K34" s="58">
        <v>56434.5</v>
      </c>
      <c r="L34" s="59">
        <f t="shared" si="2"/>
        <v>0.0189798793291338</v>
      </c>
      <c r="M34" s="57">
        <f t="shared" si="3"/>
        <v>98.01</v>
      </c>
      <c r="N34" s="56">
        <f t="shared" si="4"/>
        <v>98.01</v>
      </c>
      <c r="O34" s="26" t="s">
        <v>69</v>
      </c>
      <c r="P34" s="63" t="s">
        <v>70</v>
      </c>
      <c r="Q34" s="63" t="s">
        <v>70</v>
      </c>
      <c r="R34" s="56"/>
      <c r="S34" s="57">
        <f t="shared" si="16"/>
        <v>0.9804</v>
      </c>
      <c r="T34" s="56" t="str">
        <f t="shared" si="5"/>
        <v>是</v>
      </c>
      <c r="U34" s="69" t="s">
        <v>79</v>
      </c>
      <c r="V34" s="70">
        <v>0.8</v>
      </c>
      <c r="W34" s="69">
        <v>1</v>
      </c>
      <c r="X34" s="70">
        <f t="shared" si="6"/>
        <v>80.92</v>
      </c>
      <c r="Y34" s="77"/>
      <c r="Z34" s="77"/>
      <c r="AA34" s="77"/>
      <c r="AB34" s="77"/>
      <c r="AC34" s="77"/>
      <c r="AD34" s="77">
        <v>1</v>
      </c>
      <c r="AE34" s="78">
        <f t="shared" si="17"/>
        <v>0</v>
      </c>
      <c r="AF34" s="77">
        <f t="shared" si="8"/>
        <v>0</v>
      </c>
      <c r="AG34" s="77"/>
      <c r="AH34" s="77"/>
      <c r="AI34" s="77"/>
      <c r="AJ34" s="56">
        <f t="shared" si="9"/>
        <v>80.92</v>
      </c>
      <c r="AK34" s="69"/>
      <c r="AL34" s="69"/>
      <c r="AM34" s="95" t="s">
        <v>75</v>
      </c>
      <c r="AN34" s="95" t="s">
        <v>75</v>
      </c>
      <c r="AO34" s="94"/>
      <c r="AP34" s="95"/>
      <c r="AQ34" s="95"/>
      <c r="AR34" s="94">
        <f t="shared" si="10"/>
        <v>0</v>
      </c>
      <c r="AS34" s="97">
        <f t="shared" si="18"/>
        <v>80.92</v>
      </c>
      <c r="AT34" s="2">
        <f t="shared" si="12"/>
        <v>80.92</v>
      </c>
      <c r="AU34" s="2">
        <f t="shared" si="13"/>
        <v>80.92</v>
      </c>
      <c r="AV34" s="2">
        <f t="shared" si="14"/>
        <v>0</v>
      </c>
    </row>
    <row r="35" s="2" customFormat="1" ht="61" spans="1:48">
      <c r="A35" s="29">
        <v>32</v>
      </c>
      <c r="B35" s="27"/>
      <c r="C35" s="26" t="s">
        <v>158</v>
      </c>
      <c r="D35" s="27" t="s">
        <v>159</v>
      </c>
      <c r="E35" s="46" t="s">
        <v>160</v>
      </c>
      <c r="F35" s="45">
        <f>'[1]2021年度园区有效投入-技术改造'!$I33</f>
        <v>1524.97</v>
      </c>
      <c r="G35" s="26" t="s">
        <v>68</v>
      </c>
      <c r="H35" s="27">
        <v>1</v>
      </c>
      <c r="I35" s="57">
        <f t="shared" si="0"/>
        <v>98.09</v>
      </c>
      <c r="J35" s="57">
        <f t="shared" si="1"/>
        <v>98.09</v>
      </c>
      <c r="K35" s="58">
        <v>46379.01</v>
      </c>
      <c r="L35" s="59">
        <f t="shared" si="2"/>
        <v>0.0328806069814772</v>
      </c>
      <c r="M35" s="57">
        <f t="shared" si="3"/>
        <v>98.01</v>
      </c>
      <c r="N35" s="56">
        <f t="shared" si="4"/>
        <v>98.01</v>
      </c>
      <c r="O35" s="26" t="s">
        <v>69</v>
      </c>
      <c r="P35" s="63" t="s">
        <v>70</v>
      </c>
      <c r="Q35" s="63" t="s">
        <v>70</v>
      </c>
      <c r="R35" s="56"/>
      <c r="S35" s="57">
        <f t="shared" si="16"/>
        <v>0.9805</v>
      </c>
      <c r="T35" s="56" t="str">
        <f t="shared" si="5"/>
        <v>是</v>
      </c>
      <c r="U35" s="69">
        <v>46631</v>
      </c>
      <c r="V35" s="70">
        <v>1</v>
      </c>
      <c r="W35" s="69">
        <v>1</v>
      </c>
      <c r="X35" s="70">
        <f t="shared" si="6"/>
        <v>150.12</v>
      </c>
      <c r="Y35" s="77"/>
      <c r="Z35" s="77"/>
      <c r="AA35" s="77"/>
      <c r="AB35" s="77"/>
      <c r="AC35" s="77"/>
      <c r="AD35" s="77">
        <v>1</v>
      </c>
      <c r="AE35" s="78">
        <f t="shared" si="17"/>
        <v>0</v>
      </c>
      <c r="AF35" s="77">
        <f t="shared" si="8"/>
        <v>0</v>
      </c>
      <c r="AG35" s="77"/>
      <c r="AH35" s="77"/>
      <c r="AI35" s="77"/>
      <c r="AJ35" s="56">
        <f t="shared" si="9"/>
        <v>150.12</v>
      </c>
      <c r="AK35" s="69"/>
      <c r="AL35" s="69"/>
      <c r="AM35" s="95">
        <v>419.3</v>
      </c>
      <c r="AN35" s="95" t="s">
        <v>75</v>
      </c>
      <c r="AO35" s="94"/>
      <c r="AP35" s="95">
        <v>2000</v>
      </c>
      <c r="AQ35" s="95"/>
      <c r="AR35" s="94">
        <f t="shared" si="10"/>
        <v>2419.3</v>
      </c>
      <c r="AS35" s="97">
        <f t="shared" si="18"/>
        <v>0</v>
      </c>
      <c r="AT35" s="2">
        <f t="shared" si="12"/>
        <v>150.12</v>
      </c>
      <c r="AU35" s="2">
        <f t="shared" si="13"/>
        <v>-2269.18</v>
      </c>
      <c r="AV35" s="2">
        <f t="shared" si="14"/>
        <v>2269.18</v>
      </c>
    </row>
    <row r="36" s="2" customFormat="1" ht="31" spans="1:48">
      <c r="A36" s="29">
        <v>33</v>
      </c>
      <c r="B36" s="27"/>
      <c r="C36" s="26" t="s">
        <v>161</v>
      </c>
      <c r="D36" s="27" t="s">
        <v>162</v>
      </c>
      <c r="E36" s="46" t="s">
        <v>163</v>
      </c>
      <c r="F36" s="45">
        <f>'[1]2021年度园区有效投入-技术改造'!$I34</f>
        <v>1837.95</v>
      </c>
      <c r="G36" s="26" t="s">
        <v>62</v>
      </c>
      <c r="H36" s="27">
        <v>0.8</v>
      </c>
      <c r="I36" s="57">
        <f t="shared" si="0"/>
        <v>98.11</v>
      </c>
      <c r="J36" s="57">
        <f t="shared" si="1"/>
        <v>98.11</v>
      </c>
      <c r="K36" s="58">
        <v>69373.5</v>
      </c>
      <c r="L36" s="59">
        <f t="shared" si="2"/>
        <v>0.0264935458063958</v>
      </c>
      <c r="M36" s="57">
        <f t="shared" si="3"/>
        <v>98.01</v>
      </c>
      <c r="N36" s="56">
        <f t="shared" si="4"/>
        <v>98.01</v>
      </c>
      <c r="O36" s="26" t="s">
        <v>69</v>
      </c>
      <c r="P36" s="63" t="s">
        <v>70</v>
      </c>
      <c r="Q36" s="63" t="s">
        <v>70</v>
      </c>
      <c r="R36" s="56"/>
      <c r="S36" s="57">
        <f t="shared" si="16"/>
        <v>0.9806</v>
      </c>
      <c r="T36" s="56" t="str">
        <f t="shared" si="5"/>
        <v>是</v>
      </c>
      <c r="U36" s="69">
        <v>4460</v>
      </c>
      <c r="V36" s="70">
        <v>1</v>
      </c>
      <c r="W36" s="69">
        <v>1</v>
      </c>
      <c r="X36" s="70">
        <f t="shared" si="6"/>
        <v>173.59</v>
      </c>
      <c r="Y36" s="77" t="e">
        <f>VLOOKUP(C36,#REF!,9,FALSE)</f>
        <v>#REF!</v>
      </c>
      <c r="Z36" s="77" t="e">
        <f>VLOOKUP($C36,#REF!,3,FALSE)</f>
        <v>#REF!</v>
      </c>
      <c r="AA36" s="78" t="e">
        <f>VLOOKUP($C36,#REF!,4,FALSE)*0.8</f>
        <v>#REF!</v>
      </c>
      <c r="AB36" s="78" t="e">
        <f>VLOOKUP($C36,#REF!,5,FALSE)</f>
        <v>#REF!</v>
      </c>
      <c r="AC36" s="86" t="e">
        <f>VLOOKUP($C36,#REF!,6,FALSE)</f>
        <v>#REF!</v>
      </c>
      <c r="AD36" s="77">
        <v>1</v>
      </c>
      <c r="AE36" s="78" t="e">
        <f t="shared" si="17"/>
        <v>#REF!</v>
      </c>
      <c r="AF36" s="77" t="e">
        <f t="shared" si="8"/>
        <v>#REF!</v>
      </c>
      <c r="AG36" s="77"/>
      <c r="AH36" s="77"/>
      <c r="AI36" s="77"/>
      <c r="AJ36" s="56" t="e">
        <f t="shared" si="9"/>
        <v>#REF!</v>
      </c>
      <c r="AK36" s="69"/>
      <c r="AL36" s="69"/>
      <c r="AM36" s="95" t="s">
        <v>75</v>
      </c>
      <c r="AN36" s="95" t="s">
        <v>75</v>
      </c>
      <c r="AO36" s="94"/>
      <c r="AP36" s="95"/>
      <c r="AQ36" s="95"/>
      <c r="AR36" s="94">
        <f t="shared" si="10"/>
        <v>0</v>
      </c>
      <c r="AS36" s="97" t="e">
        <f t="shared" si="18"/>
        <v>#REF!</v>
      </c>
      <c r="AT36" s="2" t="e">
        <f t="shared" si="12"/>
        <v>#REF!</v>
      </c>
      <c r="AU36" s="2" t="e">
        <f t="shared" si="13"/>
        <v>#REF!</v>
      </c>
      <c r="AV36" s="2" t="e">
        <f t="shared" si="14"/>
        <v>#REF!</v>
      </c>
    </row>
    <row r="37" s="2" customFormat="1" ht="107" spans="1:48">
      <c r="A37" s="29">
        <v>34</v>
      </c>
      <c r="B37" s="27"/>
      <c r="C37" s="26" t="s">
        <v>164</v>
      </c>
      <c r="D37" s="27" t="s">
        <v>165</v>
      </c>
      <c r="E37" s="46" t="s">
        <v>166</v>
      </c>
      <c r="F37" s="45">
        <f>'[1]2021年度园区有效投入-技术改造'!$I35</f>
        <v>4303.83</v>
      </c>
      <c r="G37" s="26" t="s">
        <v>62</v>
      </c>
      <c r="H37" s="27">
        <v>0.8</v>
      </c>
      <c r="I37" s="57">
        <f t="shared" si="0"/>
        <v>98.28</v>
      </c>
      <c r="J37" s="57">
        <f t="shared" si="1"/>
        <v>98.28</v>
      </c>
      <c r="K37" s="58">
        <v>65732.11</v>
      </c>
      <c r="L37" s="59">
        <f t="shared" si="2"/>
        <v>0.0654753057523941</v>
      </c>
      <c r="M37" s="57">
        <f t="shared" si="3"/>
        <v>98.02</v>
      </c>
      <c r="N37" s="56">
        <f t="shared" si="4"/>
        <v>98.02</v>
      </c>
      <c r="O37" s="26" t="s">
        <v>69</v>
      </c>
      <c r="P37" s="63" t="s">
        <v>70</v>
      </c>
      <c r="Q37" s="63" t="s">
        <v>70</v>
      </c>
      <c r="R37" s="56"/>
      <c r="S37" s="57">
        <f t="shared" si="16"/>
        <v>0.9815</v>
      </c>
      <c r="T37" s="56" t="str">
        <f t="shared" si="5"/>
        <v>是</v>
      </c>
      <c r="U37" s="69">
        <v>299</v>
      </c>
      <c r="V37" s="70">
        <v>1</v>
      </c>
      <c r="W37" s="69">
        <v>1</v>
      </c>
      <c r="X37" s="70">
        <f t="shared" si="6"/>
        <v>406.8</v>
      </c>
      <c r="Y37" s="77" t="e">
        <f>VLOOKUP(C37,#REF!,9,FALSE)</f>
        <v>#REF!</v>
      </c>
      <c r="Z37" s="77" t="e">
        <f>VLOOKUP($C37,#REF!,3,FALSE)</f>
        <v>#REF!</v>
      </c>
      <c r="AA37" s="78" t="e">
        <f>VLOOKUP($C37,#REF!,4,FALSE)*0.8</f>
        <v>#REF!</v>
      </c>
      <c r="AB37" s="78" t="e">
        <f>VLOOKUP($C37,#REF!,5,FALSE)</f>
        <v>#REF!</v>
      </c>
      <c r="AC37" s="86" t="e">
        <f>VLOOKUP($C37,#REF!,6,FALSE)</f>
        <v>#REF!</v>
      </c>
      <c r="AD37" s="77">
        <v>1</v>
      </c>
      <c r="AE37" s="78" t="e">
        <f t="shared" si="17"/>
        <v>#REF!</v>
      </c>
      <c r="AF37" s="77" t="e">
        <f t="shared" si="8"/>
        <v>#REF!</v>
      </c>
      <c r="AG37" s="77"/>
      <c r="AH37" s="77"/>
      <c r="AI37" s="77"/>
      <c r="AJ37" s="56" t="e">
        <f t="shared" si="9"/>
        <v>#REF!</v>
      </c>
      <c r="AK37" s="69"/>
      <c r="AL37" s="69"/>
      <c r="AM37" s="95">
        <v>512</v>
      </c>
      <c r="AN37" s="95">
        <v>1</v>
      </c>
      <c r="AO37" s="94"/>
      <c r="AP37" s="95"/>
      <c r="AQ37" s="95"/>
      <c r="AR37" s="94">
        <f t="shared" si="10"/>
        <v>513</v>
      </c>
      <c r="AS37" s="97" t="e">
        <f t="shared" si="18"/>
        <v>#REF!</v>
      </c>
      <c r="AT37" s="2" t="e">
        <f t="shared" si="12"/>
        <v>#REF!</v>
      </c>
      <c r="AU37" s="2" t="e">
        <f t="shared" si="13"/>
        <v>#REF!</v>
      </c>
      <c r="AV37" s="2" t="e">
        <f t="shared" si="14"/>
        <v>#REF!</v>
      </c>
    </row>
    <row r="38" s="2" customFormat="1" ht="46" spans="1:48">
      <c r="A38" s="29">
        <v>35</v>
      </c>
      <c r="B38" s="27"/>
      <c r="C38" s="26" t="s">
        <v>167</v>
      </c>
      <c r="D38" s="27" t="s">
        <v>168</v>
      </c>
      <c r="E38" s="46" t="s">
        <v>169</v>
      </c>
      <c r="F38" s="45">
        <f>'[1]2021年度园区有效投入-技术改造'!$I36</f>
        <v>839.9</v>
      </c>
      <c r="G38" s="26" t="s">
        <v>62</v>
      </c>
      <c r="H38" s="27">
        <v>0.8</v>
      </c>
      <c r="I38" s="57">
        <f t="shared" si="0"/>
        <v>98.04</v>
      </c>
      <c r="J38" s="57">
        <f t="shared" si="1"/>
        <v>98.04</v>
      </c>
      <c r="K38" s="58">
        <v>1028.06</v>
      </c>
      <c r="L38" s="59">
        <f t="shared" si="2"/>
        <v>0.816975662899053</v>
      </c>
      <c r="M38" s="57">
        <f t="shared" si="3"/>
        <v>98.24</v>
      </c>
      <c r="N38" s="56">
        <f t="shared" si="4"/>
        <v>98.24</v>
      </c>
      <c r="O38" s="26" t="s">
        <v>69</v>
      </c>
      <c r="P38" s="63" t="s">
        <v>70</v>
      </c>
      <c r="Q38" s="63" t="s">
        <v>70</v>
      </c>
      <c r="R38" s="56"/>
      <c r="S38" s="57">
        <f t="shared" si="16"/>
        <v>0.9814</v>
      </c>
      <c r="T38" s="56" t="str">
        <f t="shared" si="5"/>
        <v>是</v>
      </c>
      <c r="U38" s="69" t="s">
        <v>79</v>
      </c>
      <c r="V38" s="70">
        <v>0.8</v>
      </c>
      <c r="W38" s="69">
        <v>1</v>
      </c>
      <c r="X38" s="70">
        <f t="shared" si="6"/>
        <v>63.5</v>
      </c>
      <c r="Y38" s="77"/>
      <c r="Z38" s="77"/>
      <c r="AA38" s="77"/>
      <c r="AB38" s="77"/>
      <c r="AC38" s="77"/>
      <c r="AD38" s="77">
        <v>1</v>
      </c>
      <c r="AE38" s="78">
        <f t="shared" si="17"/>
        <v>0</v>
      </c>
      <c r="AF38" s="77">
        <f t="shared" si="8"/>
        <v>0</v>
      </c>
      <c r="AG38" s="77"/>
      <c r="AH38" s="77"/>
      <c r="AI38" s="77"/>
      <c r="AJ38" s="56">
        <f t="shared" si="9"/>
        <v>63.5</v>
      </c>
      <c r="AK38" s="69"/>
      <c r="AL38" s="69"/>
      <c r="AM38" s="95" t="s">
        <v>75</v>
      </c>
      <c r="AN38" s="95" t="s">
        <v>75</v>
      </c>
      <c r="AO38" s="94"/>
      <c r="AP38" s="95"/>
      <c r="AQ38" s="95"/>
      <c r="AR38" s="94">
        <f t="shared" si="10"/>
        <v>0</v>
      </c>
      <c r="AS38" s="97">
        <f t="shared" si="18"/>
        <v>63.5</v>
      </c>
      <c r="AT38" s="2">
        <f t="shared" si="12"/>
        <v>63.5</v>
      </c>
      <c r="AU38" s="2">
        <f t="shared" si="13"/>
        <v>63.5</v>
      </c>
      <c r="AV38" s="2">
        <f t="shared" si="14"/>
        <v>0</v>
      </c>
    </row>
    <row r="39" s="2" customFormat="1" ht="61" spans="1:48">
      <c r="A39" s="29">
        <v>36</v>
      </c>
      <c r="B39" s="27"/>
      <c r="C39" s="26" t="s">
        <v>170</v>
      </c>
      <c r="D39" s="27" t="s">
        <v>171</v>
      </c>
      <c r="E39" s="46" t="s">
        <v>172</v>
      </c>
      <c r="F39" s="45">
        <f>'[1]2021年度园区有效投入-技术改造'!$I37</f>
        <v>326.32</v>
      </c>
      <c r="G39" s="26" t="s">
        <v>62</v>
      </c>
      <c r="H39" s="27">
        <v>0.8</v>
      </c>
      <c r="I39" s="57">
        <f t="shared" si="0"/>
        <v>98.01</v>
      </c>
      <c r="J39" s="57">
        <f t="shared" si="1"/>
        <v>98.01</v>
      </c>
      <c r="K39" s="58">
        <v>7687.52</v>
      </c>
      <c r="L39" s="59">
        <f t="shared" si="2"/>
        <v>0.0424480196474286</v>
      </c>
      <c r="M39" s="57">
        <f t="shared" si="3"/>
        <v>98.01</v>
      </c>
      <c r="N39" s="56">
        <f t="shared" si="4"/>
        <v>98.01</v>
      </c>
      <c r="O39" s="26" t="s">
        <v>69</v>
      </c>
      <c r="P39" s="63" t="s">
        <v>70</v>
      </c>
      <c r="Q39" s="63" t="s">
        <v>70</v>
      </c>
      <c r="R39" s="56"/>
      <c r="S39" s="57">
        <f t="shared" si="16"/>
        <v>0.9801</v>
      </c>
      <c r="T39" s="56" t="str">
        <f t="shared" si="5"/>
        <v>否</v>
      </c>
      <c r="U39" s="69">
        <v>2076</v>
      </c>
      <c r="V39" s="70">
        <v>1</v>
      </c>
      <c r="W39" s="69">
        <v>1</v>
      </c>
      <c r="X39" s="70">
        <f t="shared" si="6"/>
        <v>30.81</v>
      </c>
      <c r="Y39" s="77" t="e">
        <f>VLOOKUP(C39,#REF!,9,FALSE)</f>
        <v>#REF!</v>
      </c>
      <c r="Z39" s="77" t="e">
        <f>VLOOKUP($C39,#REF!,3,FALSE)</f>
        <v>#REF!</v>
      </c>
      <c r="AA39" s="78" t="e">
        <f>VLOOKUP($C39,#REF!,4,FALSE)*0.8</f>
        <v>#REF!</v>
      </c>
      <c r="AB39" s="78" t="e">
        <f>VLOOKUP($C39,#REF!,5,FALSE)</f>
        <v>#REF!</v>
      </c>
      <c r="AC39" s="86" t="e">
        <f>VLOOKUP($C39,#REF!,6,FALSE)</f>
        <v>#REF!</v>
      </c>
      <c r="AD39" s="77">
        <v>1</v>
      </c>
      <c r="AE39" s="78" t="e">
        <f t="shared" si="17"/>
        <v>#REF!</v>
      </c>
      <c r="AF39" s="77" t="e">
        <f t="shared" si="8"/>
        <v>#REF!</v>
      </c>
      <c r="AG39" s="77"/>
      <c r="AH39" s="77"/>
      <c r="AI39" s="77"/>
      <c r="AJ39" s="56" t="e">
        <f t="shared" si="9"/>
        <v>#REF!</v>
      </c>
      <c r="AK39" s="69"/>
      <c r="AL39" s="69"/>
      <c r="AM39" s="95" t="s">
        <v>75</v>
      </c>
      <c r="AN39" s="95" t="s">
        <v>75</v>
      </c>
      <c r="AO39" s="94"/>
      <c r="AP39" s="95"/>
      <c r="AQ39" s="95"/>
      <c r="AR39" s="94">
        <f t="shared" si="10"/>
        <v>0</v>
      </c>
      <c r="AS39" s="97" t="e">
        <f t="shared" si="18"/>
        <v>#REF!</v>
      </c>
      <c r="AT39" s="2" t="e">
        <f t="shared" si="12"/>
        <v>#REF!</v>
      </c>
      <c r="AU39" s="2" t="e">
        <f t="shared" si="13"/>
        <v>#REF!</v>
      </c>
      <c r="AV39" s="2" t="e">
        <f t="shared" si="14"/>
        <v>#REF!</v>
      </c>
    </row>
    <row r="40" s="2" customFormat="1" ht="46" spans="1:48">
      <c r="A40" s="29">
        <v>37</v>
      </c>
      <c r="B40" s="27"/>
      <c r="C40" s="26" t="s">
        <v>173</v>
      </c>
      <c r="D40" s="27" t="s">
        <v>174</v>
      </c>
      <c r="E40" s="46" t="s">
        <v>175</v>
      </c>
      <c r="F40" s="45">
        <f>'[1]2021年度园区有效投入-技术改造'!$I38</f>
        <v>481.22</v>
      </c>
      <c r="G40" s="26" t="s">
        <v>86</v>
      </c>
      <c r="H40" s="27">
        <v>0.7</v>
      </c>
      <c r="I40" s="57">
        <f t="shared" si="0"/>
        <v>98.02</v>
      </c>
      <c r="J40" s="57">
        <f t="shared" si="1"/>
        <v>98.02</v>
      </c>
      <c r="K40" s="58">
        <v>159.09</v>
      </c>
      <c r="L40" s="59">
        <f t="shared" si="2"/>
        <v>1</v>
      </c>
      <c r="M40" s="57">
        <f t="shared" si="3"/>
        <v>98.3</v>
      </c>
      <c r="N40" s="56">
        <f t="shared" si="4"/>
        <v>98.3</v>
      </c>
      <c r="O40" s="26" t="s">
        <v>69</v>
      </c>
      <c r="P40" s="63" t="s">
        <v>70</v>
      </c>
      <c r="Q40" s="63" t="s">
        <v>70</v>
      </c>
      <c r="R40" s="56"/>
      <c r="S40" s="57">
        <f t="shared" si="16"/>
        <v>0.9816</v>
      </c>
      <c r="T40" s="56" t="str">
        <f t="shared" si="5"/>
        <v>否</v>
      </c>
      <c r="U40" s="69" t="s">
        <v>79</v>
      </c>
      <c r="V40" s="70">
        <v>1</v>
      </c>
      <c r="W40" s="69">
        <v>1</v>
      </c>
      <c r="X40" s="70">
        <f t="shared" si="6"/>
        <v>44.53</v>
      </c>
      <c r="Y40" s="77"/>
      <c r="Z40" s="77"/>
      <c r="AA40" s="77"/>
      <c r="AB40" s="77"/>
      <c r="AC40" s="77"/>
      <c r="AD40" s="77">
        <v>1</v>
      </c>
      <c r="AE40" s="78">
        <f t="shared" si="17"/>
        <v>0</v>
      </c>
      <c r="AF40" s="77">
        <f t="shared" si="8"/>
        <v>0</v>
      </c>
      <c r="AG40" s="77"/>
      <c r="AH40" s="77"/>
      <c r="AI40" s="77"/>
      <c r="AJ40" s="56">
        <f t="shared" si="9"/>
        <v>44.53</v>
      </c>
      <c r="AK40" s="69"/>
      <c r="AL40" s="69"/>
      <c r="AM40" s="95" t="s">
        <v>75</v>
      </c>
      <c r="AN40" s="95" t="s">
        <v>75</v>
      </c>
      <c r="AO40" s="94"/>
      <c r="AP40" s="95"/>
      <c r="AQ40" s="95"/>
      <c r="AR40" s="94">
        <f t="shared" si="10"/>
        <v>0</v>
      </c>
      <c r="AS40" s="97">
        <f t="shared" si="18"/>
        <v>44.53</v>
      </c>
      <c r="AT40" s="2">
        <f t="shared" si="12"/>
        <v>44.53</v>
      </c>
      <c r="AU40" s="2">
        <f t="shared" si="13"/>
        <v>44.53</v>
      </c>
      <c r="AV40" s="2">
        <f t="shared" si="14"/>
        <v>0</v>
      </c>
    </row>
    <row r="41" s="2" customFormat="1" ht="61" spans="1:48">
      <c r="A41" s="29">
        <v>38</v>
      </c>
      <c r="B41" s="27"/>
      <c r="C41" s="26" t="s">
        <v>176</v>
      </c>
      <c r="D41" s="27" t="s">
        <v>177</v>
      </c>
      <c r="E41" s="46" t="s">
        <v>178</v>
      </c>
      <c r="F41" s="45">
        <f>'[1]2021年度园区有效投入-技术改造'!$I39</f>
        <v>1573.75</v>
      </c>
      <c r="G41" s="26" t="s">
        <v>86</v>
      </c>
      <c r="H41" s="27">
        <v>0.7</v>
      </c>
      <c r="I41" s="57">
        <f t="shared" si="0"/>
        <v>98.1</v>
      </c>
      <c r="J41" s="57">
        <f t="shared" si="1"/>
        <v>98.1</v>
      </c>
      <c r="K41" s="58">
        <v>8350.79</v>
      </c>
      <c r="L41" s="59">
        <f t="shared" si="2"/>
        <v>0.188455223996772</v>
      </c>
      <c r="M41" s="57">
        <f t="shared" si="3"/>
        <v>98.06</v>
      </c>
      <c r="N41" s="56">
        <f t="shared" si="4"/>
        <v>98.06</v>
      </c>
      <c r="O41" s="26" t="s">
        <v>69</v>
      </c>
      <c r="P41" s="63" t="s">
        <v>70</v>
      </c>
      <c r="Q41" s="63" t="s">
        <v>70</v>
      </c>
      <c r="R41" s="56"/>
      <c r="S41" s="57">
        <f t="shared" si="16"/>
        <v>0.9808</v>
      </c>
      <c r="T41" s="56" t="str">
        <f t="shared" si="5"/>
        <v>是</v>
      </c>
      <c r="U41" s="69">
        <v>3051</v>
      </c>
      <c r="V41" s="70">
        <v>1</v>
      </c>
      <c r="W41" s="69">
        <v>1</v>
      </c>
      <c r="X41" s="70">
        <f t="shared" si="6"/>
        <v>145.52</v>
      </c>
      <c r="Y41" s="77" t="e">
        <f>VLOOKUP(C41,#REF!,9,FALSE)</f>
        <v>#REF!</v>
      </c>
      <c r="Z41" s="77" t="e">
        <f>VLOOKUP($C41,#REF!,3,FALSE)</f>
        <v>#REF!</v>
      </c>
      <c r="AA41" s="78" t="e">
        <f>VLOOKUP($C41,#REF!,4,FALSE)*0.8</f>
        <v>#REF!</v>
      </c>
      <c r="AB41" s="78" t="e">
        <f>VLOOKUP($C41,#REF!,5,FALSE)</f>
        <v>#REF!</v>
      </c>
      <c r="AC41" s="86" t="e">
        <f>VLOOKUP($C41,#REF!,6,FALSE)</f>
        <v>#REF!</v>
      </c>
      <c r="AD41" s="77">
        <v>1</v>
      </c>
      <c r="AE41" s="78" t="e">
        <f t="shared" si="17"/>
        <v>#REF!</v>
      </c>
      <c r="AF41" s="77" t="e">
        <f t="shared" si="8"/>
        <v>#REF!</v>
      </c>
      <c r="AG41" s="77"/>
      <c r="AH41" s="77"/>
      <c r="AI41" s="77"/>
      <c r="AJ41" s="56" t="e">
        <f t="shared" si="9"/>
        <v>#REF!</v>
      </c>
      <c r="AK41" s="69"/>
      <c r="AL41" s="69"/>
      <c r="AM41" s="95" t="s">
        <v>75</v>
      </c>
      <c r="AN41" s="95" t="s">
        <v>75</v>
      </c>
      <c r="AO41" s="94"/>
      <c r="AP41" s="95"/>
      <c r="AQ41" s="95"/>
      <c r="AR41" s="94">
        <f t="shared" si="10"/>
        <v>0</v>
      </c>
      <c r="AS41" s="97" t="e">
        <f t="shared" si="18"/>
        <v>#REF!</v>
      </c>
      <c r="AT41" s="2" t="e">
        <f t="shared" si="12"/>
        <v>#REF!</v>
      </c>
      <c r="AU41" s="2" t="e">
        <f t="shared" si="13"/>
        <v>#REF!</v>
      </c>
      <c r="AV41" s="2" t="e">
        <f t="shared" si="14"/>
        <v>#REF!</v>
      </c>
    </row>
    <row r="42" s="2" customFormat="1" ht="31" spans="1:48">
      <c r="A42" s="29">
        <v>39</v>
      </c>
      <c r="B42" s="27"/>
      <c r="C42" s="26" t="s">
        <v>179</v>
      </c>
      <c r="D42" s="27" t="s">
        <v>180</v>
      </c>
      <c r="E42" s="46" t="s">
        <v>181</v>
      </c>
      <c r="F42" s="45">
        <f>'[1]2021年度园区有效投入-技术改造'!$I40</f>
        <v>4431.53</v>
      </c>
      <c r="G42" s="26" t="s">
        <v>62</v>
      </c>
      <c r="H42" s="27">
        <v>0.8</v>
      </c>
      <c r="I42" s="57">
        <f t="shared" si="0"/>
        <v>98.29</v>
      </c>
      <c r="J42" s="57">
        <f t="shared" si="1"/>
        <v>98.29</v>
      </c>
      <c r="K42" s="58">
        <v>1611</v>
      </c>
      <c r="L42" s="59">
        <f t="shared" si="2"/>
        <v>2.75079453755431</v>
      </c>
      <c r="M42" s="57">
        <f t="shared" si="3"/>
        <v>98.82</v>
      </c>
      <c r="N42" s="56">
        <f t="shared" si="4"/>
        <v>98.82</v>
      </c>
      <c r="O42" s="26" t="s">
        <v>69</v>
      </c>
      <c r="P42" s="63" t="s">
        <v>70</v>
      </c>
      <c r="Q42" s="63" t="s">
        <v>70</v>
      </c>
      <c r="R42" s="56"/>
      <c r="S42" s="57">
        <f t="shared" si="16"/>
        <v>0.9856</v>
      </c>
      <c r="T42" s="56" t="str">
        <f t="shared" si="5"/>
        <v>是</v>
      </c>
      <c r="U42" s="69">
        <v>3712</v>
      </c>
      <c r="V42" s="70">
        <v>1</v>
      </c>
      <c r="W42" s="69">
        <v>1</v>
      </c>
      <c r="X42" s="70">
        <f t="shared" si="6"/>
        <v>420.32</v>
      </c>
      <c r="Y42" s="77" t="e">
        <f>VLOOKUP(C42,#REF!,9,FALSE)</f>
        <v>#REF!</v>
      </c>
      <c r="Z42" s="77" t="e">
        <f>VLOOKUP($C42,#REF!,3,FALSE)</f>
        <v>#REF!</v>
      </c>
      <c r="AA42" s="78" t="e">
        <f>VLOOKUP($C42,#REF!,4,FALSE)*0.8</f>
        <v>#REF!</v>
      </c>
      <c r="AB42" s="78" t="e">
        <f>VLOOKUP($C42,#REF!,5,FALSE)</f>
        <v>#REF!</v>
      </c>
      <c r="AC42" s="86" t="e">
        <f>VLOOKUP($C42,#REF!,6,FALSE)</f>
        <v>#REF!</v>
      </c>
      <c r="AD42" s="77">
        <v>1</v>
      </c>
      <c r="AE42" s="78" t="e">
        <f t="shared" si="17"/>
        <v>#REF!</v>
      </c>
      <c r="AF42" s="77" t="e">
        <f t="shared" si="8"/>
        <v>#REF!</v>
      </c>
      <c r="AG42" s="77"/>
      <c r="AH42" s="77"/>
      <c r="AI42" s="77"/>
      <c r="AJ42" s="56" t="e">
        <f t="shared" si="9"/>
        <v>#REF!</v>
      </c>
      <c r="AK42" s="69"/>
      <c r="AL42" s="69"/>
      <c r="AM42" s="95" t="s">
        <v>75</v>
      </c>
      <c r="AN42" s="95" t="s">
        <v>75</v>
      </c>
      <c r="AO42" s="94"/>
      <c r="AP42" s="95"/>
      <c r="AQ42" s="95"/>
      <c r="AR42" s="94">
        <f t="shared" si="10"/>
        <v>0</v>
      </c>
      <c r="AS42" s="97" t="e">
        <f t="shared" si="18"/>
        <v>#REF!</v>
      </c>
      <c r="AT42" s="2" t="e">
        <f t="shared" si="12"/>
        <v>#REF!</v>
      </c>
      <c r="AU42" s="2" t="e">
        <f t="shared" si="13"/>
        <v>#REF!</v>
      </c>
      <c r="AV42" s="2" t="e">
        <f t="shared" si="14"/>
        <v>#REF!</v>
      </c>
    </row>
    <row r="43" s="2" customFormat="1" ht="46" spans="1:48">
      <c r="A43" s="29">
        <v>40</v>
      </c>
      <c r="B43" s="27"/>
      <c r="C43" s="26" t="s">
        <v>182</v>
      </c>
      <c r="D43" s="27" t="s">
        <v>183</v>
      </c>
      <c r="E43" s="46" t="s">
        <v>184</v>
      </c>
      <c r="F43" s="45">
        <f>'[1]2021年度园区有效投入-技术改造'!$I41</f>
        <v>908.59</v>
      </c>
      <c r="G43" s="26" t="s">
        <v>62</v>
      </c>
      <c r="H43" s="27">
        <v>0.8</v>
      </c>
      <c r="I43" s="57">
        <f t="shared" si="0"/>
        <v>98.05</v>
      </c>
      <c r="J43" s="57">
        <f t="shared" si="1"/>
        <v>98.05</v>
      </c>
      <c r="K43" s="58">
        <v>53831.4</v>
      </c>
      <c r="L43" s="59">
        <f t="shared" si="2"/>
        <v>0.0168784389779943</v>
      </c>
      <c r="M43" s="57">
        <f t="shared" si="3"/>
        <v>98</v>
      </c>
      <c r="N43" s="56">
        <f t="shared" si="4"/>
        <v>98</v>
      </c>
      <c r="O43" s="26" t="s">
        <v>69</v>
      </c>
      <c r="P43" s="63" t="s">
        <v>70</v>
      </c>
      <c r="Q43" s="63" t="s">
        <v>70</v>
      </c>
      <c r="R43" s="56"/>
      <c r="S43" s="57">
        <f t="shared" si="16"/>
        <v>0.9803</v>
      </c>
      <c r="T43" s="56" t="str">
        <f t="shared" si="5"/>
        <v>是</v>
      </c>
      <c r="U43" s="69" t="s">
        <v>79</v>
      </c>
      <c r="V43" s="70">
        <v>0.8</v>
      </c>
      <c r="W43" s="69">
        <v>1</v>
      </c>
      <c r="X43" s="70">
        <f t="shared" si="6"/>
        <v>68.63</v>
      </c>
      <c r="Y43" s="77" t="e">
        <f>VLOOKUP(C43,#REF!,9,FALSE)</f>
        <v>#REF!</v>
      </c>
      <c r="Z43" s="77" t="e">
        <f>VLOOKUP($C43,#REF!,3,FALSE)</f>
        <v>#REF!</v>
      </c>
      <c r="AA43" s="78" t="e">
        <f>VLOOKUP($C43,#REF!,4,FALSE)*0.8</f>
        <v>#REF!</v>
      </c>
      <c r="AB43" s="78" t="e">
        <f>VLOOKUP($C43,#REF!,5,FALSE)</f>
        <v>#REF!</v>
      </c>
      <c r="AC43" s="86" t="e">
        <f>VLOOKUP($C43,#REF!,6,FALSE)</f>
        <v>#REF!</v>
      </c>
      <c r="AD43" s="77">
        <v>1</v>
      </c>
      <c r="AE43" s="78" t="e">
        <f t="shared" si="17"/>
        <v>#REF!</v>
      </c>
      <c r="AF43" s="77" t="e">
        <f t="shared" si="8"/>
        <v>#REF!</v>
      </c>
      <c r="AG43" s="77"/>
      <c r="AH43" s="77"/>
      <c r="AI43" s="77"/>
      <c r="AJ43" s="56" t="e">
        <f t="shared" si="9"/>
        <v>#REF!</v>
      </c>
      <c r="AK43" s="69"/>
      <c r="AL43" s="69"/>
      <c r="AM43" s="95" t="s">
        <v>75</v>
      </c>
      <c r="AN43" s="95" t="s">
        <v>75</v>
      </c>
      <c r="AO43" s="94"/>
      <c r="AP43" s="95"/>
      <c r="AQ43" s="95"/>
      <c r="AR43" s="94">
        <f t="shared" si="10"/>
        <v>0</v>
      </c>
      <c r="AS43" s="97" t="e">
        <f t="shared" si="18"/>
        <v>#REF!</v>
      </c>
      <c r="AT43" s="2" t="e">
        <f t="shared" si="12"/>
        <v>#REF!</v>
      </c>
      <c r="AU43" s="2" t="e">
        <f t="shared" si="13"/>
        <v>#REF!</v>
      </c>
      <c r="AV43" s="2" t="e">
        <f t="shared" si="14"/>
        <v>#REF!</v>
      </c>
    </row>
    <row r="44" s="2" customFormat="1" ht="46" spans="1:48">
      <c r="A44" s="29">
        <v>41</v>
      </c>
      <c r="B44" s="27"/>
      <c r="C44" s="26" t="s">
        <v>185</v>
      </c>
      <c r="D44" s="27" t="s">
        <v>186</v>
      </c>
      <c r="E44" s="46" t="s">
        <v>187</v>
      </c>
      <c r="F44" s="45">
        <f>'[1]2021年度园区有效投入-技术改造'!$I42</f>
        <v>4273.97</v>
      </c>
      <c r="G44" s="26" t="s">
        <v>86</v>
      </c>
      <c r="H44" s="27">
        <v>0.7</v>
      </c>
      <c r="I44" s="57">
        <f t="shared" si="0"/>
        <v>98.28</v>
      </c>
      <c r="J44" s="57">
        <f t="shared" si="1"/>
        <v>98.28</v>
      </c>
      <c r="K44" s="58">
        <v>2269</v>
      </c>
      <c r="L44" s="59">
        <f t="shared" si="2"/>
        <v>1.88363596297929</v>
      </c>
      <c r="M44" s="57">
        <f t="shared" si="3"/>
        <v>98.56</v>
      </c>
      <c r="N44" s="56">
        <f t="shared" si="4"/>
        <v>98.56</v>
      </c>
      <c r="O44" s="26" t="s">
        <v>69</v>
      </c>
      <c r="P44" s="63" t="s">
        <v>70</v>
      </c>
      <c r="Q44" s="63" t="s">
        <v>70</v>
      </c>
      <c r="R44" s="56"/>
      <c r="S44" s="57">
        <f t="shared" si="16"/>
        <v>0.9842</v>
      </c>
      <c r="T44" s="56" t="str">
        <f t="shared" si="5"/>
        <v>是</v>
      </c>
      <c r="U44" s="69">
        <v>4098</v>
      </c>
      <c r="V44" s="70">
        <v>1</v>
      </c>
      <c r="W44" s="69">
        <v>1</v>
      </c>
      <c r="X44" s="70">
        <f t="shared" si="6"/>
        <v>396.35</v>
      </c>
      <c r="Y44" s="77" t="e">
        <f>VLOOKUP(C44,#REF!,9,FALSE)</f>
        <v>#REF!</v>
      </c>
      <c r="Z44" s="77" t="e">
        <f>VLOOKUP($C44,#REF!,3,FALSE)</f>
        <v>#REF!</v>
      </c>
      <c r="AA44" s="78" t="e">
        <f>VLOOKUP($C44,#REF!,4,FALSE)*0.8</f>
        <v>#REF!</v>
      </c>
      <c r="AB44" s="78" t="e">
        <f>VLOOKUP($C44,#REF!,5,FALSE)</f>
        <v>#REF!</v>
      </c>
      <c r="AC44" s="86" t="e">
        <f>VLOOKUP($C44,#REF!,6,FALSE)</f>
        <v>#REF!</v>
      </c>
      <c r="AD44" s="77">
        <v>1</v>
      </c>
      <c r="AE44" s="78" t="e">
        <f t="shared" si="17"/>
        <v>#REF!</v>
      </c>
      <c r="AF44" s="77" t="e">
        <f t="shared" si="8"/>
        <v>#REF!</v>
      </c>
      <c r="AG44" s="77"/>
      <c r="AH44" s="77"/>
      <c r="AI44" s="77"/>
      <c r="AJ44" s="56" t="e">
        <f t="shared" si="9"/>
        <v>#REF!</v>
      </c>
      <c r="AK44" s="69"/>
      <c r="AL44" s="69"/>
      <c r="AM44" s="95" t="s">
        <v>75</v>
      </c>
      <c r="AN44" s="95" t="s">
        <v>75</v>
      </c>
      <c r="AO44" s="94"/>
      <c r="AP44" s="95"/>
      <c r="AQ44" s="95"/>
      <c r="AR44" s="94">
        <f t="shared" si="10"/>
        <v>0</v>
      </c>
      <c r="AS44" s="97" t="e">
        <f t="shared" si="18"/>
        <v>#REF!</v>
      </c>
      <c r="AT44" s="2" t="e">
        <f t="shared" si="12"/>
        <v>#REF!</v>
      </c>
      <c r="AU44" s="2" t="e">
        <f t="shared" si="13"/>
        <v>#REF!</v>
      </c>
      <c r="AV44" s="2" t="e">
        <f t="shared" si="14"/>
        <v>#REF!</v>
      </c>
    </row>
    <row r="45" s="2" customFormat="1" ht="46" spans="1:48">
      <c r="A45" s="29">
        <v>42</v>
      </c>
      <c r="B45" s="27"/>
      <c r="C45" s="26" t="s">
        <v>188</v>
      </c>
      <c r="D45" s="27" t="s">
        <v>189</v>
      </c>
      <c r="E45" s="46" t="s">
        <v>190</v>
      </c>
      <c r="F45" s="45">
        <f>'[1]2021年度园区有效投入-技术改造'!$I43</f>
        <v>2099.58</v>
      </c>
      <c r="G45" s="26" t="s">
        <v>62</v>
      </c>
      <c r="H45" s="27">
        <v>0.8</v>
      </c>
      <c r="I45" s="57">
        <f t="shared" si="0"/>
        <v>98.13</v>
      </c>
      <c r="J45" s="57">
        <f t="shared" si="1"/>
        <v>98.13</v>
      </c>
      <c r="K45" s="58">
        <v>38413.65</v>
      </c>
      <c r="L45" s="59">
        <f t="shared" si="2"/>
        <v>0.0546571335970417</v>
      </c>
      <c r="M45" s="57">
        <f t="shared" si="3"/>
        <v>98.02</v>
      </c>
      <c r="N45" s="56">
        <f t="shared" si="4"/>
        <v>98.02</v>
      </c>
      <c r="O45" s="26" t="s">
        <v>69</v>
      </c>
      <c r="P45" s="63" t="s">
        <v>70</v>
      </c>
      <c r="Q45" s="63" t="s">
        <v>70</v>
      </c>
      <c r="R45" s="56"/>
      <c r="S45" s="57">
        <f t="shared" si="16"/>
        <v>0.9808</v>
      </c>
      <c r="T45" s="56" t="str">
        <f t="shared" si="5"/>
        <v>是</v>
      </c>
      <c r="U45" s="69">
        <v>2650</v>
      </c>
      <c r="V45" s="70">
        <v>1</v>
      </c>
      <c r="W45" s="69">
        <v>1</v>
      </c>
      <c r="X45" s="70">
        <f t="shared" si="6"/>
        <v>198.33</v>
      </c>
      <c r="Y45" s="77" t="e">
        <f>VLOOKUP(C45,#REF!,9,FALSE)</f>
        <v>#REF!</v>
      </c>
      <c r="Z45" s="77" t="e">
        <f>VLOOKUP($C45,#REF!,3,FALSE)</f>
        <v>#REF!</v>
      </c>
      <c r="AA45" s="78" t="e">
        <f>VLOOKUP($C45,#REF!,4,FALSE)*0.8</f>
        <v>#REF!</v>
      </c>
      <c r="AB45" s="78" t="e">
        <f>VLOOKUP($C45,#REF!,5,FALSE)</f>
        <v>#REF!</v>
      </c>
      <c r="AC45" s="86" t="e">
        <f>VLOOKUP($C45,#REF!,6,FALSE)</f>
        <v>#REF!</v>
      </c>
      <c r="AD45" s="77">
        <v>1</v>
      </c>
      <c r="AE45" s="78" t="e">
        <f t="shared" si="17"/>
        <v>#REF!</v>
      </c>
      <c r="AF45" s="77" t="e">
        <f t="shared" si="8"/>
        <v>#REF!</v>
      </c>
      <c r="AG45" s="77"/>
      <c r="AH45" s="77"/>
      <c r="AI45" s="77"/>
      <c r="AJ45" s="56" t="e">
        <f t="shared" si="9"/>
        <v>#REF!</v>
      </c>
      <c r="AK45" s="69"/>
      <c r="AL45" s="69"/>
      <c r="AM45" s="95">
        <v>194.5</v>
      </c>
      <c r="AN45" s="95" t="s">
        <v>75</v>
      </c>
      <c r="AO45" s="94"/>
      <c r="AP45" s="95"/>
      <c r="AQ45" s="95"/>
      <c r="AR45" s="94">
        <f t="shared" si="10"/>
        <v>194.5</v>
      </c>
      <c r="AS45" s="97" t="e">
        <f t="shared" si="18"/>
        <v>#REF!</v>
      </c>
      <c r="AT45" s="2" t="e">
        <f t="shared" si="12"/>
        <v>#REF!</v>
      </c>
      <c r="AU45" s="2" t="e">
        <f t="shared" si="13"/>
        <v>#REF!</v>
      </c>
      <c r="AV45" s="2" t="e">
        <f t="shared" si="14"/>
        <v>#REF!</v>
      </c>
    </row>
    <row r="46" s="2" customFormat="1" ht="46" spans="1:48">
      <c r="A46" s="29">
        <v>43</v>
      </c>
      <c r="B46" s="27"/>
      <c r="C46" s="30" t="s">
        <v>191</v>
      </c>
      <c r="D46" s="27" t="s">
        <v>192</v>
      </c>
      <c r="E46" s="46" t="s">
        <v>193</v>
      </c>
      <c r="F46" s="45">
        <f>'[1]2021年度园区有效投入-技术改造'!$I44</f>
        <v>232.18</v>
      </c>
      <c r="G46" s="26" t="s">
        <v>62</v>
      </c>
      <c r="H46" s="27">
        <v>0.8</v>
      </c>
      <c r="I46" s="57">
        <f t="shared" si="0"/>
        <v>98</v>
      </c>
      <c r="J46" s="57">
        <f t="shared" si="1"/>
        <v>98</v>
      </c>
      <c r="K46" s="58">
        <v>1334</v>
      </c>
      <c r="L46" s="59">
        <f t="shared" si="2"/>
        <v>0.174047976011994</v>
      </c>
      <c r="M46" s="57">
        <f t="shared" si="3"/>
        <v>98.05</v>
      </c>
      <c r="N46" s="56">
        <f t="shared" si="4"/>
        <v>98.05</v>
      </c>
      <c r="O46" s="26" t="s">
        <v>69</v>
      </c>
      <c r="P46" s="63" t="s">
        <v>70</v>
      </c>
      <c r="Q46" s="63" t="s">
        <v>70</v>
      </c>
      <c r="R46" s="56"/>
      <c r="S46" s="57">
        <f t="shared" si="16"/>
        <v>0.9803</v>
      </c>
      <c r="T46" s="56" t="str">
        <f t="shared" si="5"/>
        <v>否</v>
      </c>
      <c r="U46" s="69" t="s">
        <v>79</v>
      </c>
      <c r="V46" s="70">
        <v>1</v>
      </c>
      <c r="W46" s="69">
        <v>1</v>
      </c>
      <c r="X46" s="70">
        <f t="shared" si="6"/>
        <v>21.92</v>
      </c>
      <c r="Y46" s="77"/>
      <c r="Z46" s="77"/>
      <c r="AA46" s="77"/>
      <c r="AB46" s="77"/>
      <c r="AC46" s="77"/>
      <c r="AD46" s="77">
        <v>1</v>
      </c>
      <c r="AE46" s="78">
        <f t="shared" si="17"/>
        <v>0</v>
      </c>
      <c r="AF46" s="77">
        <f t="shared" si="8"/>
        <v>0</v>
      </c>
      <c r="AG46" s="77"/>
      <c r="AH46" s="77"/>
      <c r="AI46" s="77"/>
      <c r="AJ46" s="56">
        <f t="shared" si="9"/>
        <v>21.92</v>
      </c>
      <c r="AK46" s="69"/>
      <c r="AL46" s="69"/>
      <c r="AM46" s="95" t="s">
        <v>75</v>
      </c>
      <c r="AN46" s="95" t="s">
        <v>75</v>
      </c>
      <c r="AO46" s="94"/>
      <c r="AP46" s="95"/>
      <c r="AQ46" s="95"/>
      <c r="AR46" s="94">
        <f t="shared" si="10"/>
        <v>0</v>
      </c>
      <c r="AS46" s="97">
        <f t="shared" si="18"/>
        <v>21.92</v>
      </c>
      <c r="AT46" s="2">
        <f t="shared" si="12"/>
        <v>21.92</v>
      </c>
      <c r="AU46" s="2">
        <f t="shared" si="13"/>
        <v>21.92</v>
      </c>
      <c r="AV46" s="2">
        <f t="shared" si="14"/>
        <v>0</v>
      </c>
    </row>
    <row r="47" s="2" customFormat="1" ht="46" spans="1:48">
      <c r="A47" s="29">
        <v>44</v>
      </c>
      <c r="B47" s="27"/>
      <c r="C47" s="26" t="s">
        <v>194</v>
      </c>
      <c r="D47" s="27" t="s">
        <v>195</v>
      </c>
      <c r="E47" s="46" t="s">
        <v>196</v>
      </c>
      <c r="F47" s="45">
        <f>'[1]2021年度园区有效投入-技术改造'!$I45</f>
        <v>1578.63</v>
      </c>
      <c r="G47" s="26" t="s">
        <v>62</v>
      </c>
      <c r="H47" s="27">
        <v>0.8</v>
      </c>
      <c r="I47" s="57">
        <f t="shared" si="0"/>
        <v>98.1</v>
      </c>
      <c r="J47" s="57">
        <f t="shared" si="1"/>
        <v>98.1</v>
      </c>
      <c r="K47" s="58">
        <v>78350.72</v>
      </c>
      <c r="L47" s="59">
        <f t="shared" si="2"/>
        <v>0.0201482513498281</v>
      </c>
      <c r="M47" s="57">
        <f t="shared" si="3"/>
        <v>98.01</v>
      </c>
      <c r="N47" s="56">
        <f t="shared" si="4"/>
        <v>98.01</v>
      </c>
      <c r="O47" s="26" t="s">
        <v>69</v>
      </c>
      <c r="P47" s="63" t="s">
        <v>70</v>
      </c>
      <c r="Q47" s="63" t="s">
        <v>70</v>
      </c>
      <c r="R47" s="56"/>
      <c r="S47" s="57">
        <f t="shared" si="16"/>
        <v>0.9806</v>
      </c>
      <c r="T47" s="56" t="str">
        <f t="shared" si="5"/>
        <v>是</v>
      </c>
      <c r="U47" s="69">
        <v>3432</v>
      </c>
      <c r="V47" s="70">
        <v>1</v>
      </c>
      <c r="W47" s="69">
        <v>1</v>
      </c>
      <c r="X47" s="70">
        <f t="shared" si="6"/>
        <v>149.1</v>
      </c>
      <c r="Y47" s="77" t="e">
        <f>VLOOKUP(C47,#REF!,9,FALSE)</f>
        <v>#REF!</v>
      </c>
      <c r="Z47" s="77" t="e">
        <f>VLOOKUP($C47,#REF!,3,FALSE)</f>
        <v>#REF!</v>
      </c>
      <c r="AA47" s="78" t="e">
        <f>VLOOKUP($C47,#REF!,4,FALSE)*0.8</f>
        <v>#REF!</v>
      </c>
      <c r="AB47" s="78" t="e">
        <f>VLOOKUP($C47,#REF!,5,FALSE)</f>
        <v>#REF!</v>
      </c>
      <c r="AC47" s="86" t="e">
        <f>VLOOKUP($C47,#REF!,6,FALSE)</f>
        <v>#REF!</v>
      </c>
      <c r="AD47" s="77">
        <v>1</v>
      </c>
      <c r="AE47" s="78" t="e">
        <f t="shared" si="17"/>
        <v>#REF!</v>
      </c>
      <c r="AF47" s="77" t="e">
        <f t="shared" si="8"/>
        <v>#REF!</v>
      </c>
      <c r="AG47" s="77"/>
      <c r="AH47" s="77"/>
      <c r="AI47" s="77"/>
      <c r="AJ47" s="56" t="e">
        <f t="shared" si="9"/>
        <v>#REF!</v>
      </c>
      <c r="AK47" s="69"/>
      <c r="AL47" s="69"/>
      <c r="AM47" s="95" t="s">
        <v>75</v>
      </c>
      <c r="AN47" s="95">
        <v>1</v>
      </c>
      <c r="AO47" s="94"/>
      <c r="AP47" s="95"/>
      <c r="AQ47" s="95"/>
      <c r="AR47" s="94">
        <f t="shared" si="10"/>
        <v>1</v>
      </c>
      <c r="AS47" s="97" t="e">
        <f t="shared" si="18"/>
        <v>#REF!</v>
      </c>
      <c r="AT47" s="2" t="e">
        <f t="shared" si="12"/>
        <v>#REF!</v>
      </c>
      <c r="AU47" s="2" t="e">
        <f t="shared" si="13"/>
        <v>#REF!</v>
      </c>
      <c r="AV47" s="2" t="e">
        <f t="shared" si="14"/>
        <v>#REF!</v>
      </c>
    </row>
    <row r="48" s="2" customFormat="1" ht="61" spans="1:48">
      <c r="A48" s="29">
        <v>45</v>
      </c>
      <c r="B48" s="27"/>
      <c r="C48" s="26" t="s">
        <v>197</v>
      </c>
      <c r="D48" s="27" t="s">
        <v>198</v>
      </c>
      <c r="E48" s="46" t="s">
        <v>199</v>
      </c>
      <c r="F48" s="45">
        <f>'[1]2021年度园区有效投入-技术改造'!$I46</f>
        <v>2895.11</v>
      </c>
      <c r="G48" s="26" t="s">
        <v>90</v>
      </c>
      <c r="H48" s="27">
        <v>0.6</v>
      </c>
      <c r="I48" s="57">
        <f t="shared" si="0"/>
        <v>98.19</v>
      </c>
      <c r="J48" s="57">
        <f t="shared" si="1"/>
        <v>98.19</v>
      </c>
      <c r="K48" s="58">
        <v>6542.24</v>
      </c>
      <c r="L48" s="59">
        <f t="shared" si="2"/>
        <v>0.442525801560322</v>
      </c>
      <c r="M48" s="57">
        <f t="shared" si="3"/>
        <v>98.13</v>
      </c>
      <c r="N48" s="56">
        <f t="shared" si="4"/>
        <v>98.13</v>
      </c>
      <c r="O48" s="26" t="s">
        <v>69</v>
      </c>
      <c r="P48" s="63" t="s">
        <v>70</v>
      </c>
      <c r="Q48" s="63" t="s">
        <v>70</v>
      </c>
      <c r="R48" s="56"/>
      <c r="S48" s="57">
        <f t="shared" si="16"/>
        <v>0.9816</v>
      </c>
      <c r="T48" s="56" t="str">
        <f t="shared" si="5"/>
        <v>是</v>
      </c>
      <c r="U48" s="69">
        <v>6462</v>
      </c>
      <c r="V48" s="70">
        <v>1</v>
      </c>
      <c r="W48" s="69">
        <v>1</v>
      </c>
      <c r="X48" s="70">
        <f t="shared" si="6"/>
        <v>262.09</v>
      </c>
      <c r="Y48" s="77"/>
      <c r="Z48" s="77"/>
      <c r="AA48" s="77"/>
      <c r="AB48" s="77"/>
      <c r="AC48" s="77"/>
      <c r="AD48" s="77">
        <v>1</v>
      </c>
      <c r="AE48" s="78">
        <f t="shared" si="17"/>
        <v>0</v>
      </c>
      <c r="AF48" s="77">
        <f t="shared" si="8"/>
        <v>0</v>
      </c>
      <c r="AG48" s="77"/>
      <c r="AH48" s="77"/>
      <c r="AI48" s="77"/>
      <c r="AJ48" s="56">
        <f t="shared" si="9"/>
        <v>262.09</v>
      </c>
      <c r="AK48" s="69"/>
      <c r="AL48" s="69"/>
      <c r="AM48" s="95" t="s">
        <v>75</v>
      </c>
      <c r="AN48" s="95" t="s">
        <v>75</v>
      </c>
      <c r="AO48" s="94"/>
      <c r="AP48" s="95"/>
      <c r="AQ48" s="95"/>
      <c r="AR48" s="94">
        <f t="shared" si="10"/>
        <v>0</v>
      </c>
      <c r="AS48" s="97">
        <f t="shared" si="18"/>
        <v>262.09</v>
      </c>
      <c r="AT48" s="2">
        <f t="shared" si="12"/>
        <v>262.09</v>
      </c>
      <c r="AU48" s="2">
        <f t="shared" si="13"/>
        <v>262.09</v>
      </c>
      <c r="AV48" s="2">
        <f t="shared" si="14"/>
        <v>0</v>
      </c>
    </row>
    <row r="49" s="2" customFormat="1" ht="61" spans="1:48">
      <c r="A49" s="29">
        <v>46</v>
      </c>
      <c r="B49" s="27"/>
      <c r="C49" s="26" t="s">
        <v>200</v>
      </c>
      <c r="D49" s="27" t="s">
        <v>201</v>
      </c>
      <c r="E49" s="46" t="s">
        <v>202</v>
      </c>
      <c r="F49" s="45">
        <f>'[1]2021年度园区有效投入-技术改造'!$I47</f>
        <v>1086.9</v>
      </c>
      <c r="G49" s="26" t="s">
        <v>86</v>
      </c>
      <c r="H49" s="27">
        <v>0.7</v>
      </c>
      <c r="I49" s="57">
        <f t="shared" si="0"/>
        <v>98.06</v>
      </c>
      <c r="J49" s="57">
        <f t="shared" si="1"/>
        <v>98.06</v>
      </c>
      <c r="K49" s="58">
        <v>9687.05</v>
      </c>
      <c r="L49" s="59">
        <f t="shared" si="2"/>
        <v>0.112201340965516</v>
      </c>
      <c r="M49" s="57">
        <f t="shared" si="3"/>
        <v>98.03</v>
      </c>
      <c r="N49" s="56">
        <f t="shared" si="4"/>
        <v>98.03</v>
      </c>
      <c r="O49" s="26" t="s">
        <v>69</v>
      </c>
      <c r="P49" s="63" t="s">
        <v>70</v>
      </c>
      <c r="Q49" s="63" t="s">
        <v>70</v>
      </c>
      <c r="R49" s="56"/>
      <c r="S49" s="57">
        <f t="shared" si="16"/>
        <v>0.9805</v>
      </c>
      <c r="T49" s="56" t="str">
        <f t="shared" si="5"/>
        <v>是</v>
      </c>
      <c r="U49" s="69" t="s">
        <v>79</v>
      </c>
      <c r="V49" s="70">
        <v>0.8</v>
      </c>
      <c r="W49" s="69">
        <v>1</v>
      </c>
      <c r="X49" s="70">
        <f t="shared" si="6"/>
        <v>80.38</v>
      </c>
      <c r="Y49" s="77"/>
      <c r="Z49" s="77"/>
      <c r="AA49" s="77"/>
      <c r="AB49" s="77"/>
      <c r="AC49" s="77"/>
      <c r="AD49" s="77">
        <v>1</v>
      </c>
      <c r="AE49" s="78">
        <f t="shared" si="17"/>
        <v>0</v>
      </c>
      <c r="AF49" s="77">
        <f t="shared" si="8"/>
        <v>0</v>
      </c>
      <c r="AG49" s="77"/>
      <c r="AH49" s="77"/>
      <c r="AI49" s="77"/>
      <c r="AJ49" s="56">
        <f t="shared" si="9"/>
        <v>80.38</v>
      </c>
      <c r="AK49" s="69"/>
      <c r="AL49" s="69"/>
      <c r="AM49" s="95" t="s">
        <v>75</v>
      </c>
      <c r="AN49" s="95" t="s">
        <v>75</v>
      </c>
      <c r="AO49" s="94"/>
      <c r="AP49" s="95"/>
      <c r="AQ49" s="95"/>
      <c r="AR49" s="94">
        <f t="shared" si="10"/>
        <v>0</v>
      </c>
      <c r="AS49" s="97">
        <f t="shared" si="18"/>
        <v>80.38</v>
      </c>
      <c r="AT49" s="2">
        <f t="shared" si="12"/>
        <v>80.38</v>
      </c>
      <c r="AU49" s="2">
        <f t="shared" si="13"/>
        <v>80.38</v>
      </c>
      <c r="AV49" s="2">
        <f t="shared" si="14"/>
        <v>0</v>
      </c>
    </row>
    <row r="50" s="2" customFormat="1" ht="46" spans="1:48">
      <c r="A50" s="29">
        <v>47</v>
      </c>
      <c r="B50" s="27"/>
      <c r="C50" s="26" t="s">
        <v>203</v>
      </c>
      <c r="D50" s="27" t="s">
        <v>204</v>
      </c>
      <c r="E50" s="46" t="s">
        <v>205</v>
      </c>
      <c r="F50" s="45">
        <f>'[1]2021年度园区有效投入-技术改造'!$I48</f>
        <v>251.41</v>
      </c>
      <c r="G50" s="26" t="s">
        <v>86</v>
      </c>
      <c r="H50" s="27">
        <v>0.7</v>
      </c>
      <c r="I50" s="57">
        <f t="shared" si="0"/>
        <v>98</v>
      </c>
      <c r="J50" s="57">
        <f t="shared" si="1"/>
        <v>98</v>
      </c>
      <c r="K50" s="58">
        <v>9451.42</v>
      </c>
      <c r="L50" s="59">
        <f t="shared" si="2"/>
        <v>0.0266002357317736</v>
      </c>
      <c r="M50" s="57">
        <f t="shared" si="3"/>
        <v>98.01</v>
      </c>
      <c r="N50" s="56">
        <f t="shared" si="4"/>
        <v>98.01</v>
      </c>
      <c r="O50" s="26" t="s">
        <v>69</v>
      </c>
      <c r="P50" s="63" t="s">
        <v>70</v>
      </c>
      <c r="Q50" s="63" t="s">
        <v>70</v>
      </c>
      <c r="R50" s="56"/>
      <c r="S50" s="57">
        <f t="shared" si="16"/>
        <v>0.9801</v>
      </c>
      <c r="T50" s="56" t="str">
        <f t="shared" si="5"/>
        <v>否</v>
      </c>
      <c r="U50" s="69" t="s">
        <v>79</v>
      </c>
      <c r="V50" s="70">
        <v>1</v>
      </c>
      <c r="W50" s="69">
        <v>1</v>
      </c>
      <c r="X50" s="70">
        <f t="shared" si="6"/>
        <v>23.23</v>
      </c>
      <c r="Y50" s="77"/>
      <c r="Z50" s="77"/>
      <c r="AA50" s="77"/>
      <c r="AB50" s="77"/>
      <c r="AC50" s="77"/>
      <c r="AD50" s="77">
        <v>1</v>
      </c>
      <c r="AE50" s="78">
        <f t="shared" si="17"/>
        <v>0</v>
      </c>
      <c r="AF50" s="77">
        <f t="shared" si="8"/>
        <v>0</v>
      </c>
      <c r="AG50" s="77"/>
      <c r="AH50" s="77"/>
      <c r="AI50" s="77"/>
      <c r="AJ50" s="56">
        <f t="shared" si="9"/>
        <v>23.23</v>
      </c>
      <c r="AK50" s="69"/>
      <c r="AL50" s="69"/>
      <c r="AM50" s="95" t="s">
        <v>75</v>
      </c>
      <c r="AN50" s="95" t="s">
        <v>75</v>
      </c>
      <c r="AO50" s="94"/>
      <c r="AP50" s="95"/>
      <c r="AQ50" s="95"/>
      <c r="AR50" s="94">
        <f t="shared" si="10"/>
        <v>0</v>
      </c>
      <c r="AS50" s="97">
        <f t="shared" si="18"/>
        <v>23.23</v>
      </c>
      <c r="AT50" s="2">
        <f t="shared" si="12"/>
        <v>23.23</v>
      </c>
      <c r="AU50" s="2">
        <f t="shared" si="13"/>
        <v>23.23</v>
      </c>
      <c r="AV50" s="2">
        <f t="shared" si="14"/>
        <v>0</v>
      </c>
    </row>
    <row r="51" s="2" customFormat="1" ht="61" spans="1:48">
      <c r="A51" s="29">
        <v>48</v>
      </c>
      <c r="B51" s="27"/>
      <c r="C51" s="26" t="s">
        <v>206</v>
      </c>
      <c r="D51" s="27" t="s">
        <v>207</v>
      </c>
      <c r="E51" s="46" t="s">
        <v>208</v>
      </c>
      <c r="F51" s="45">
        <f>'[1]2021年度园区有效投入-技术改造'!$I49</f>
        <v>622.06</v>
      </c>
      <c r="G51" s="26" t="s">
        <v>62</v>
      </c>
      <c r="H51" s="27">
        <v>0.8</v>
      </c>
      <c r="I51" s="57">
        <f t="shared" si="0"/>
        <v>98.03</v>
      </c>
      <c r="J51" s="57">
        <f t="shared" si="1"/>
        <v>98.03</v>
      </c>
      <c r="K51" s="58">
        <v>7504.7</v>
      </c>
      <c r="L51" s="59">
        <f t="shared" si="2"/>
        <v>0.0828893893160286</v>
      </c>
      <c r="M51" s="57">
        <f t="shared" si="3"/>
        <v>98.02</v>
      </c>
      <c r="N51" s="56">
        <f t="shared" si="4"/>
        <v>98.02</v>
      </c>
      <c r="O51" s="26" t="s">
        <v>69</v>
      </c>
      <c r="P51" s="63" t="s">
        <v>70</v>
      </c>
      <c r="Q51" s="63" t="s">
        <v>70</v>
      </c>
      <c r="R51" s="56"/>
      <c r="S51" s="57">
        <f t="shared" si="16"/>
        <v>0.9803</v>
      </c>
      <c r="T51" s="56" t="str">
        <f t="shared" si="5"/>
        <v>是</v>
      </c>
      <c r="U51" s="69" t="s">
        <v>79</v>
      </c>
      <c r="V51" s="70">
        <v>0.8</v>
      </c>
      <c r="W51" s="69">
        <v>1</v>
      </c>
      <c r="X51" s="70">
        <f t="shared" si="6"/>
        <v>46.99</v>
      </c>
      <c r="Y51" s="77"/>
      <c r="Z51" s="77"/>
      <c r="AA51" s="77"/>
      <c r="AB51" s="77"/>
      <c r="AC51" s="77"/>
      <c r="AD51" s="77">
        <v>1</v>
      </c>
      <c r="AE51" s="78">
        <f t="shared" si="17"/>
        <v>0</v>
      </c>
      <c r="AF51" s="77">
        <f t="shared" si="8"/>
        <v>0</v>
      </c>
      <c r="AG51" s="77"/>
      <c r="AH51" s="77"/>
      <c r="AI51" s="77"/>
      <c r="AJ51" s="56">
        <f t="shared" si="9"/>
        <v>46.99</v>
      </c>
      <c r="AK51" s="69"/>
      <c r="AL51" s="69"/>
      <c r="AM51" s="95" t="s">
        <v>75</v>
      </c>
      <c r="AN51" s="95" t="s">
        <v>75</v>
      </c>
      <c r="AO51" s="94"/>
      <c r="AP51" s="95"/>
      <c r="AQ51" s="95"/>
      <c r="AR51" s="94">
        <f t="shared" si="10"/>
        <v>0</v>
      </c>
      <c r="AS51" s="97">
        <f t="shared" si="18"/>
        <v>46.99</v>
      </c>
      <c r="AT51" s="2">
        <f t="shared" si="12"/>
        <v>46.99</v>
      </c>
      <c r="AU51" s="2">
        <f t="shared" si="13"/>
        <v>46.99</v>
      </c>
      <c r="AV51" s="2">
        <f t="shared" si="14"/>
        <v>0</v>
      </c>
    </row>
    <row r="52" s="2" customFormat="1" ht="61" spans="1:48">
      <c r="A52" s="29">
        <v>49</v>
      </c>
      <c r="B52" s="27"/>
      <c r="C52" s="26" t="s">
        <v>209</v>
      </c>
      <c r="D52" s="27" t="s">
        <v>210</v>
      </c>
      <c r="E52" s="46" t="s">
        <v>211</v>
      </c>
      <c r="F52" s="45">
        <f>'[1]2021年度园区有效投入-技术改造'!$I50</f>
        <v>4117.75</v>
      </c>
      <c r="G52" s="26" t="s">
        <v>62</v>
      </c>
      <c r="H52" s="27">
        <v>0.8</v>
      </c>
      <c r="I52" s="57">
        <f t="shared" si="0"/>
        <v>98.27</v>
      </c>
      <c r="J52" s="57">
        <f t="shared" si="1"/>
        <v>98.27</v>
      </c>
      <c r="K52" s="58">
        <v>11716.06</v>
      </c>
      <c r="L52" s="59">
        <f t="shared" si="2"/>
        <v>0.35146201026625</v>
      </c>
      <c r="M52" s="57">
        <f t="shared" si="3"/>
        <v>98.1</v>
      </c>
      <c r="N52" s="56">
        <f t="shared" si="4"/>
        <v>98.1</v>
      </c>
      <c r="O52" s="26" t="s">
        <v>69</v>
      </c>
      <c r="P52" s="63" t="s">
        <v>70</v>
      </c>
      <c r="Q52" s="63" t="s">
        <v>70</v>
      </c>
      <c r="R52" s="56"/>
      <c r="S52" s="57">
        <f t="shared" si="16"/>
        <v>0.9819</v>
      </c>
      <c r="T52" s="56" t="str">
        <f t="shared" si="5"/>
        <v>是</v>
      </c>
      <c r="U52" s="69">
        <v>612</v>
      </c>
      <c r="V52" s="70">
        <v>1</v>
      </c>
      <c r="W52" s="69">
        <v>1</v>
      </c>
      <c r="X52" s="70">
        <f t="shared" si="6"/>
        <v>389.34</v>
      </c>
      <c r="Y52" s="77"/>
      <c r="Z52" s="77"/>
      <c r="AA52" s="77"/>
      <c r="AB52" s="77"/>
      <c r="AC52" s="77"/>
      <c r="AD52" s="77">
        <v>1</v>
      </c>
      <c r="AE52" s="78">
        <f t="shared" si="17"/>
        <v>0</v>
      </c>
      <c r="AF52" s="77">
        <f t="shared" si="8"/>
        <v>0</v>
      </c>
      <c r="AG52" s="77"/>
      <c r="AH52" s="77"/>
      <c r="AI52" s="77"/>
      <c r="AJ52" s="56">
        <f t="shared" si="9"/>
        <v>389.34</v>
      </c>
      <c r="AK52" s="69"/>
      <c r="AL52" s="69"/>
      <c r="AM52" s="95" t="s">
        <v>75</v>
      </c>
      <c r="AN52" s="95" t="s">
        <v>75</v>
      </c>
      <c r="AO52" s="94"/>
      <c r="AP52" s="95"/>
      <c r="AQ52" s="95"/>
      <c r="AR52" s="94">
        <f t="shared" si="10"/>
        <v>0</v>
      </c>
      <c r="AS52" s="97">
        <f t="shared" si="18"/>
        <v>389.34</v>
      </c>
      <c r="AT52" s="2">
        <f t="shared" si="12"/>
        <v>389.34</v>
      </c>
      <c r="AU52" s="2">
        <f t="shared" si="13"/>
        <v>389.34</v>
      </c>
      <c r="AV52" s="2">
        <f t="shared" si="14"/>
        <v>0</v>
      </c>
    </row>
    <row r="53" s="2" customFormat="1" ht="61" spans="1:48">
      <c r="A53" s="29">
        <v>51</v>
      </c>
      <c r="B53" s="27"/>
      <c r="C53" s="26" t="s">
        <v>212</v>
      </c>
      <c r="D53" s="27" t="s">
        <v>213</v>
      </c>
      <c r="E53" s="46" t="s">
        <v>214</v>
      </c>
      <c r="F53" s="45">
        <f>'[1]2021年度园区有效投入-技术改造'!$I52</f>
        <v>2888.55</v>
      </c>
      <c r="G53" s="26" t="s">
        <v>86</v>
      </c>
      <c r="H53" s="27">
        <v>0.7</v>
      </c>
      <c r="I53" s="57">
        <f t="shared" si="0"/>
        <v>98.19</v>
      </c>
      <c r="J53" s="57">
        <f t="shared" si="1"/>
        <v>98.19</v>
      </c>
      <c r="K53" s="58">
        <v>2347.94</v>
      </c>
      <c r="L53" s="59">
        <f t="shared" si="2"/>
        <v>1.23024864349174</v>
      </c>
      <c r="M53" s="57">
        <f t="shared" si="3"/>
        <v>98.37</v>
      </c>
      <c r="N53" s="56">
        <f t="shared" si="4"/>
        <v>98.37</v>
      </c>
      <c r="O53" s="26" t="s">
        <v>69</v>
      </c>
      <c r="P53" s="63" t="s">
        <v>70</v>
      </c>
      <c r="Q53" s="63" t="s">
        <v>70</v>
      </c>
      <c r="R53" s="56"/>
      <c r="S53" s="57">
        <f t="shared" si="16"/>
        <v>0.9828</v>
      </c>
      <c r="T53" s="56" t="str">
        <f t="shared" si="5"/>
        <v>是</v>
      </c>
      <c r="U53" s="69">
        <v>3315</v>
      </c>
      <c r="V53" s="70">
        <v>1</v>
      </c>
      <c r="W53" s="69">
        <v>1</v>
      </c>
      <c r="X53" s="70">
        <f t="shared" si="6"/>
        <v>267.55</v>
      </c>
      <c r="Y53" s="77" t="e">
        <f>VLOOKUP(C53,#REF!,9,FALSE)</f>
        <v>#REF!</v>
      </c>
      <c r="Z53" s="77" t="e">
        <f>VLOOKUP($C53,#REF!,3,FALSE)</f>
        <v>#REF!</v>
      </c>
      <c r="AA53" s="78" t="e">
        <f>VLOOKUP($C53,#REF!,4,FALSE)*0.8</f>
        <v>#REF!</v>
      </c>
      <c r="AB53" s="78" t="e">
        <f>VLOOKUP($C53,#REF!,5,FALSE)</f>
        <v>#REF!</v>
      </c>
      <c r="AC53" s="86" t="e">
        <f>VLOOKUP($C53,#REF!,6,FALSE)</f>
        <v>#REF!</v>
      </c>
      <c r="AD53" s="77">
        <v>1</v>
      </c>
      <c r="AE53" s="78" t="e">
        <f t="shared" si="17"/>
        <v>#REF!</v>
      </c>
      <c r="AF53" s="77" t="e">
        <f t="shared" si="8"/>
        <v>#REF!</v>
      </c>
      <c r="AG53" s="77"/>
      <c r="AH53" s="77"/>
      <c r="AI53" s="77"/>
      <c r="AJ53" s="56" t="e">
        <f t="shared" si="9"/>
        <v>#REF!</v>
      </c>
      <c r="AK53" s="69"/>
      <c r="AL53" s="69"/>
      <c r="AM53" s="95">
        <v>302.8</v>
      </c>
      <c r="AN53" s="95" t="s">
        <v>75</v>
      </c>
      <c r="AO53" s="94"/>
      <c r="AP53" s="95"/>
      <c r="AQ53" s="95"/>
      <c r="AR53" s="94">
        <f t="shared" si="10"/>
        <v>302.8</v>
      </c>
      <c r="AS53" s="97" t="e">
        <f t="shared" si="18"/>
        <v>#REF!</v>
      </c>
      <c r="AT53" s="2" t="e">
        <f t="shared" si="12"/>
        <v>#REF!</v>
      </c>
      <c r="AU53" s="2" t="e">
        <f t="shared" si="13"/>
        <v>#REF!</v>
      </c>
      <c r="AV53" s="2" t="e">
        <f t="shared" si="14"/>
        <v>#REF!</v>
      </c>
    </row>
    <row r="54" s="2" customFormat="1" ht="61" spans="1:48">
      <c r="A54" s="29">
        <v>52</v>
      </c>
      <c r="B54" s="27"/>
      <c r="C54" s="26" t="s">
        <v>215</v>
      </c>
      <c r="D54" s="27" t="s">
        <v>216</v>
      </c>
      <c r="E54" s="46" t="s">
        <v>217</v>
      </c>
      <c r="F54" s="45">
        <f>'[1]2021年度园区有效投入-技术改造'!$I53</f>
        <v>676.36</v>
      </c>
      <c r="G54" s="26" t="s">
        <v>86</v>
      </c>
      <c r="H54" s="27">
        <v>0.7</v>
      </c>
      <c r="I54" s="57">
        <f t="shared" si="0"/>
        <v>98.03</v>
      </c>
      <c r="J54" s="57">
        <f t="shared" si="1"/>
        <v>98.03</v>
      </c>
      <c r="K54" s="58">
        <v>796.45</v>
      </c>
      <c r="L54" s="59">
        <f t="shared" si="2"/>
        <v>0.849218406679641</v>
      </c>
      <c r="M54" s="57">
        <f t="shared" si="3"/>
        <v>98.25</v>
      </c>
      <c r="N54" s="56">
        <f t="shared" si="4"/>
        <v>98.25</v>
      </c>
      <c r="O54" s="26" t="s">
        <v>69</v>
      </c>
      <c r="P54" s="63" t="s">
        <v>70</v>
      </c>
      <c r="Q54" s="63" t="s">
        <v>70</v>
      </c>
      <c r="R54" s="56"/>
      <c r="S54" s="57">
        <f t="shared" si="16"/>
        <v>0.9814</v>
      </c>
      <c r="T54" s="56" t="str">
        <f t="shared" si="5"/>
        <v>是</v>
      </c>
      <c r="U54" s="69">
        <v>2391</v>
      </c>
      <c r="V54" s="70">
        <v>1</v>
      </c>
      <c r="W54" s="69">
        <v>1</v>
      </c>
      <c r="X54" s="70">
        <f t="shared" si="6"/>
        <v>62.57</v>
      </c>
      <c r="Y54" s="77"/>
      <c r="Z54" s="77"/>
      <c r="AA54" s="77"/>
      <c r="AB54" s="77"/>
      <c r="AC54" s="77"/>
      <c r="AD54" s="77">
        <v>1</v>
      </c>
      <c r="AE54" s="78">
        <f t="shared" si="17"/>
        <v>0</v>
      </c>
      <c r="AF54" s="77">
        <f t="shared" si="8"/>
        <v>0</v>
      </c>
      <c r="AG54" s="77"/>
      <c r="AH54" s="77"/>
      <c r="AI54" s="77"/>
      <c r="AJ54" s="56">
        <f t="shared" si="9"/>
        <v>62.57</v>
      </c>
      <c r="AK54" s="69"/>
      <c r="AL54" s="69"/>
      <c r="AM54" s="95" t="s">
        <v>75</v>
      </c>
      <c r="AN54" s="95" t="s">
        <v>75</v>
      </c>
      <c r="AO54" s="94"/>
      <c r="AP54" s="95"/>
      <c r="AQ54" s="95"/>
      <c r="AR54" s="94">
        <f t="shared" si="10"/>
        <v>0</v>
      </c>
      <c r="AS54" s="97">
        <f t="shared" si="18"/>
        <v>62.57</v>
      </c>
      <c r="AT54" s="2">
        <f t="shared" si="12"/>
        <v>62.57</v>
      </c>
      <c r="AU54" s="2">
        <f t="shared" si="13"/>
        <v>62.57</v>
      </c>
      <c r="AV54" s="2">
        <f t="shared" si="14"/>
        <v>0</v>
      </c>
    </row>
    <row r="55" s="2" customFormat="1" ht="61" spans="1:48">
      <c r="A55" s="29">
        <v>53</v>
      </c>
      <c r="B55" s="27"/>
      <c r="C55" s="26" t="s">
        <v>218</v>
      </c>
      <c r="D55" s="27" t="s">
        <v>219</v>
      </c>
      <c r="E55" s="46" t="s">
        <v>220</v>
      </c>
      <c r="F55" s="45">
        <f>'[1]2021年度园区有效投入-技术改造'!$I54</f>
        <v>2046.35</v>
      </c>
      <c r="G55" s="26" t="s">
        <v>86</v>
      </c>
      <c r="H55" s="27">
        <v>0.7</v>
      </c>
      <c r="I55" s="57">
        <f t="shared" si="0"/>
        <v>98.13</v>
      </c>
      <c r="J55" s="57">
        <f t="shared" si="1"/>
        <v>98.13</v>
      </c>
      <c r="K55" s="58">
        <v>5927.08</v>
      </c>
      <c r="L55" s="59">
        <f t="shared" si="2"/>
        <v>0.345254324220358</v>
      </c>
      <c r="M55" s="57">
        <f t="shared" si="3"/>
        <v>98.1</v>
      </c>
      <c r="N55" s="56">
        <f t="shared" si="4"/>
        <v>98.1</v>
      </c>
      <c r="O55" s="26" t="s">
        <v>69</v>
      </c>
      <c r="P55" s="63" t="s">
        <v>70</v>
      </c>
      <c r="Q55" s="63" t="s">
        <v>70</v>
      </c>
      <c r="R55" s="56"/>
      <c r="S55" s="57">
        <f t="shared" si="16"/>
        <v>0.9812</v>
      </c>
      <c r="T55" s="56" t="str">
        <f t="shared" si="5"/>
        <v>是</v>
      </c>
      <c r="U55" s="69">
        <v>498</v>
      </c>
      <c r="V55" s="70">
        <v>1</v>
      </c>
      <c r="W55" s="69">
        <v>1</v>
      </c>
      <c r="X55" s="70">
        <f t="shared" si="6"/>
        <v>189.28</v>
      </c>
      <c r="Y55" s="77" t="e">
        <f>VLOOKUP(C55,#REF!,9,FALSE)</f>
        <v>#REF!</v>
      </c>
      <c r="Z55" s="77" t="e">
        <f>VLOOKUP($C55,#REF!,3,FALSE)</f>
        <v>#REF!</v>
      </c>
      <c r="AA55" s="78" t="e">
        <f>VLOOKUP($C55,#REF!,4,FALSE)*0.8</f>
        <v>#REF!</v>
      </c>
      <c r="AB55" s="78" t="e">
        <f>VLOOKUP($C55,#REF!,5,FALSE)</f>
        <v>#REF!</v>
      </c>
      <c r="AC55" s="86" t="e">
        <f>VLOOKUP($C55,#REF!,6,FALSE)</f>
        <v>#REF!</v>
      </c>
      <c r="AD55" s="77">
        <v>1</v>
      </c>
      <c r="AE55" s="78" t="e">
        <f t="shared" si="17"/>
        <v>#REF!</v>
      </c>
      <c r="AF55" s="77" t="e">
        <f t="shared" si="8"/>
        <v>#REF!</v>
      </c>
      <c r="AG55" s="77"/>
      <c r="AH55" s="77"/>
      <c r="AI55" s="77"/>
      <c r="AJ55" s="56" t="e">
        <f t="shared" si="9"/>
        <v>#REF!</v>
      </c>
      <c r="AK55" s="69"/>
      <c r="AL55" s="69"/>
      <c r="AM55" s="95" t="s">
        <v>75</v>
      </c>
      <c r="AN55" s="95" t="s">
        <v>75</v>
      </c>
      <c r="AO55" s="94"/>
      <c r="AP55" s="95"/>
      <c r="AQ55" s="95"/>
      <c r="AR55" s="94">
        <f t="shared" si="10"/>
        <v>0</v>
      </c>
      <c r="AS55" s="97" t="e">
        <f t="shared" si="18"/>
        <v>#REF!</v>
      </c>
      <c r="AT55" s="2" t="e">
        <f t="shared" si="12"/>
        <v>#REF!</v>
      </c>
      <c r="AU55" s="2" t="e">
        <f t="shared" si="13"/>
        <v>#REF!</v>
      </c>
      <c r="AV55" s="2" t="e">
        <f t="shared" si="14"/>
        <v>#REF!</v>
      </c>
    </row>
    <row r="56" s="2" customFormat="1" ht="46" spans="1:48">
      <c r="A56" s="29">
        <v>54</v>
      </c>
      <c r="B56" s="27"/>
      <c r="C56" s="26" t="s">
        <v>221</v>
      </c>
      <c r="D56" s="27" t="s">
        <v>222</v>
      </c>
      <c r="E56" s="46" t="s">
        <v>223</v>
      </c>
      <c r="F56" s="45">
        <f>'[1]2021年度园区有效投入-技术改造'!$I55</f>
        <v>368.25</v>
      </c>
      <c r="G56" s="26" t="s">
        <v>86</v>
      </c>
      <c r="H56" s="27">
        <v>0.7</v>
      </c>
      <c r="I56" s="57">
        <f t="shared" si="0"/>
        <v>98.01</v>
      </c>
      <c r="J56" s="57">
        <f t="shared" si="1"/>
        <v>98.01</v>
      </c>
      <c r="K56" s="58">
        <v>4219.18</v>
      </c>
      <c r="L56" s="59">
        <f t="shared" si="2"/>
        <v>0.0872799927948085</v>
      </c>
      <c r="M56" s="57">
        <f t="shared" si="3"/>
        <v>98.03</v>
      </c>
      <c r="N56" s="56">
        <f t="shared" si="4"/>
        <v>98.03</v>
      </c>
      <c r="O56" s="26" t="s">
        <v>69</v>
      </c>
      <c r="P56" s="63" t="s">
        <v>70</v>
      </c>
      <c r="Q56" s="63" t="s">
        <v>70</v>
      </c>
      <c r="R56" s="56"/>
      <c r="S56" s="57">
        <f t="shared" si="16"/>
        <v>0.9802</v>
      </c>
      <c r="T56" s="56" t="str">
        <f t="shared" si="5"/>
        <v>否</v>
      </c>
      <c r="U56" s="69" t="s">
        <v>79</v>
      </c>
      <c r="V56" s="70">
        <v>1</v>
      </c>
      <c r="W56" s="69">
        <v>1</v>
      </c>
      <c r="X56" s="70">
        <f t="shared" si="6"/>
        <v>34.03</v>
      </c>
      <c r="Y56" s="77" t="e">
        <f>VLOOKUP(C56,#REF!,9,FALSE)</f>
        <v>#REF!</v>
      </c>
      <c r="Z56" s="77" t="e">
        <f>VLOOKUP($C56,#REF!,3,FALSE)</f>
        <v>#REF!</v>
      </c>
      <c r="AA56" s="78" t="e">
        <f>VLOOKUP($C56,#REF!,4,FALSE)*0.8</f>
        <v>#REF!</v>
      </c>
      <c r="AB56" s="78" t="e">
        <f>VLOOKUP($C56,#REF!,5,FALSE)</f>
        <v>#REF!</v>
      </c>
      <c r="AC56" s="86" t="e">
        <f>VLOOKUP($C56,#REF!,6,FALSE)</f>
        <v>#REF!</v>
      </c>
      <c r="AD56" s="77">
        <v>1</v>
      </c>
      <c r="AE56" s="78" t="e">
        <f t="shared" si="17"/>
        <v>#REF!</v>
      </c>
      <c r="AF56" s="77" t="e">
        <f t="shared" si="8"/>
        <v>#REF!</v>
      </c>
      <c r="AG56" s="77"/>
      <c r="AH56" s="77"/>
      <c r="AI56" s="77"/>
      <c r="AJ56" s="56" t="e">
        <f t="shared" si="9"/>
        <v>#REF!</v>
      </c>
      <c r="AK56" s="69"/>
      <c r="AL56" s="69"/>
      <c r="AM56" s="95" t="s">
        <v>75</v>
      </c>
      <c r="AN56" s="95" t="s">
        <v>75</v>
      </c>
      <c r="AO56" s="94"/>
      <c r="AP56" s="95"/>
      <c r="AQ56" s="95"/>
      <c r="AR56" s="94">
        <f t="shared" si="10"/>
        <v>0</v>
      </c>
      <c r="AS56" s="97" t="e">
        <f t="shared" si="18"/>
        <v>#REF!</v>
      </c>
      <c r="AT56" s="2" t="e">
        <f t="shared" si="12"/>
        <v>#REF!</v>
      </c>
      <c r="AU56" s="2" t="e">
        <f t="shared" si="13"/>
        <v>#REF!</v>
      </c>
      <c r="AV56" s="2" t="e">
        <f t="shared" si="14"/>
        <v>#REF!</v>
      </c>
    </row>
    <row r="57" s="2" customFormat="1" ht="61" spans="1:48">
      <c r="A57" s="29">
        <v>55</v>
      </c>
      <c r="B57" s="27"/>
      <c r="C57" s="26" t="s">
        <v>224</v>
      </c>
      <c r="D57" s="27" t="s">
        <v>225</v>
      </c>
      <c r="E57" s="46" t="s">
        <v>226</v>
      </c>
      <c r="F57" s="45">
        <f>'[1]2021年度园区有效投入-技术改造'!$I56</f>
        <v>230.99</v>
      </c>
      <c r="G57" s="26" t="s">
        <v>86</v>
      </c>
      <c r="H57" s="27">
        <v>0.7</v>
      </c>
      <c r="I57" s="57">
        <f t="shared" si="0"/>
        <v>98</v>
      </c>
      <c r="J57" s="57">
        <f t="shared" si="1"/>
        <v>98</v>
      </c>
      <c r="K57" s="58">
        <v>2320.84</v>
      </c>
      <c r="L57" s="59">
        <f t="shared" si="2"/>
        <v>0.0995286189483118</v>
      </c>
      <c r="M57" s="57">
        <f t="shared" si="3"/>
        <v>98.03</v>
      </c>
      <c r="N57" s="56">
        <f t="shared" si="4"/>
        <v>98.03</v>
      </c>
      <c r="O57" s="26" t="s">
        <v>69</v>
      </c>
      <c r="P57" s="63" t="s">
        <v>70</v>
      </c>
      <c r="Q57" s="63" t="s">
        <v>70</v>
      </c>
      <c r="R57" s="56"/>
      <c r="S57" s="57">
        <f t="shared" si="16"/>
        <v>0.9802</v>
      </c>
      <c r="T57" s="56" t="str">
        <f t="shared" si="5"/>
        <v>否</v>
      </c>
      <c r="U57" s="69" t="s">
        <v>79</v>
      </c>
      <c r="V57" s="70">
        <v>1</v>
      </c>
      <c r="W57" s="69">
        <v>1</v>
      </c>
      <c r="X57" s="70">
        <f t="shared" si="6"/>
        <v>21.35</v>
      </c>
      <c r="Y57" s="77"/>
      <c r="Z57" s="77"/>
      <c r="AA57" s="77"/>
      <c r="AB57" s="77"/>
      <c r="AC57" s="77"/>
      <c r="AD57" s="77">
        <v>1</v>
      </c>
      <c r="AE57" s="78">
        <f t="shared" si="17"/>
        <v>0</v>
      </c>
      <c r="AF57" s="77">
        <f t="shared" si="8"/>
        <v>0</v>
      </c>
      <c r="AG57" s="77"/>
      <c r="AH57" s="77"/>
      <c r="AI57" s="77"/>
      <c r="AJ57" s="56">
        <f t="shared" si="9"/>
        <v>21.35</v>
      </c>
      <c r="AK57" s="69"/>
      <c r="AL57" s="69"/>
      <c r="AM57" s="95" t="s">
        <v>75</v>
      </c>
      <c r="AN57" s="95" t="s">
        <v>75</v>
      </c>
      <c r="AO57" s="94"/>
      <c r="AP57" s="95"/>
      <c r="AQ57" s="95"/>
      <c r="AR57" s="94">
        <f t="shared" si="10"/>
        <v>0</v>
      </c>
      <c r="AS57" s="97">
        <f t="shared" si="18"/>
        <v>21.35</v>
      </c>
      <c r="AT57" s="2">
        <f t="shared" si="12"/>
        <v>21.35</v>
      </c>
      <c r="AU57" s="2">
        <f t="shared" si="13"/>
        <v>21.35</v>
      </c>
      <c r="AV57" s="2">
        <f t="shared" si="14"/>
        <v>0</v>
      </c>
    </row>
    <row r="58" s="2" customFormat="1" ht="61" spans="1:48">
      <c r="A58" s="29">
        <v>56</v>
      </c>
      <c r="B58" s="27"/>
      <c r="C58" s="26" t="s">
        <v>227</v>
      </c>
      <c r="D58" s="27" t="s">
        <v>228</v>
      </c>
      <c r="E58" s="46" t="s">
        <v>229</v>
      </c>
      <c r="F58" s="45">
        <f>'[1]2021年度园区有效投入-技术改造'!$I57</f>
        <v>1138.41</v>
      </c>
      <c r="G58" s="26" t="s">
        <v>90</v>
      </c>
      <c r="H58" s="27">
        <v>0.6</v>
      </c>
      <c r="I58" s="57">
        <f t="shared" si="0"/>
        <v>98.06</v>
      </c>
      <c r="J58" s="57">
        <f t="shared" si="1"/>
        <v>98.06</v>
      </c>
      <c r="K58" s="58">
        <v>515.55</v>
      </c>
      <c r="L58" s="59">
        <f t="shared" si="2"/>
        <v>2.2081466395112</v>
      </c>
      <c r="M58" s="57">
        <f t="shared" si="3"/>
        <v>98.66</v>
      </c>
      <c r="N58" s="56">
        <f t="shared" si="4"/>
        <v>98.66</v>
      </c>
      <c r="O58" s="26" t="s">
        <v>69</v>
      </c>
      <c r="P58" s="63" t="s">
        <v>70</v>
      </c>
      <c r="Q58" s="63" t="s">
        <v>70</v>
      </c>
      <c r="R58" s="56"/>
      <c r="S58" s="57">
        <f t="shared" si="16"/>
        <v>0.9836</v>
      </c>
      <c r="T58" s="56" t="str">
        <f t="shared" si="5"/>
        <v>是</v>
      </c>
      <c r="U58" s="69">
        <v>1500</v>
      </c>
      <c r="V58" s="70">
        <v>1</v>
      </c>
      <c r="W58" s="69">
        <v>1</v>
      </c>
      <c r="X58" s="70">
        <f t="shared" si="6"/>
        <v>103.24</v>
      </c>
      <c r="Y58" s="77"/>
      <c r="Z58" s="77"/>
      <c r="AA58" s="77"/>
      <c r="AB58" s="77"/>
      <c r="AC58" s="77"/>
      <c r="AD58" s="77">
        <v>1</v>
      </c>
      <c r="AE58" s="78">
        <f t="shared" si="17"/>
        <v>0</v>
      </c>
      <c r="AF58" s="77">
        <f t="shared" si="8"/>
        <v>0</v>
      </c>
      <c r="AG58" s="77"/>
      <c r="AH58" s="77"/>
      <c r="AI58" s="77"/>
      <c r="AJ58" s="56">
        <f t="shared" si="9"/>
        <v>103.24</v>
      </c>
      <c r="AK58" s="69"/>
      <c r="AL58" s="69"/>
      <c r="AM58" s="95" t="s">
        <v>75</v>
      </c>
      <c r="AN58" s="95" t="s">
        <v>75</v>
      </c>
      <c r="AO58" s="94"/>
      <c r="AP58" s="95"/>
      <c r="AQ58" s="95"/>
      <c r="AR58" s="94">
        <f t="shared" si="10"/>
        <v>0</v>
      </c>
      <c r="AS58" s="97">
        <f t="shared" si="18"/>
        <v>103.24</v>
      </c>
      <c r="AT58" s="2">
        <f t="shared" si="12"/>
        <v>103.24</v>
      </c>
      <c r="AU58" s="2">
        <f t="shared" si="13"/>
        <v>103.24</v>
      </c>
      <c r="AV58" s="2">
        <f t="shared" si="14"/>
        <v>0</v>
      </c>
    </row>
    <row r="59" s="2" customFormat="1" ht="46" spans="1:48">
      <c r="A59" s="29">
        <v>57</v>
      </c>
      <c r="B59" s="27"/>
      <c r="C59" s="26" t="s">
        <v>230</v>
      </c>
      <c r="D59" s="27" t="s">
        <v>231</v>
      </c>
      <c r="E59" s="46" t="s">
        <v>232</v>
      </c>
      <c r="F59" s="45">
        <f>'[1]2021年度园区有效投入-技术改造'!$I58</f>
        <v>1280.9</v>
      </c>
      <c r="G59" s="26" t="s">
        <v>62</v>
      </c>
      <c r="H59" s="27">
        <v>0.8</v>
      </c>
      <c r="I59" s="57">
        <f t="shared" si="0"/>
        <v>98.07</v>
      </c>
      <c r="J59" s="57">
        <f t="shared" si="1"/>
        <v>98.07</v>
      </c>
      <c r="K59" s="58">
        <v>145257.48</v>
      </c>
      <c r="L59" s="59">
        <f t="shared" si="2"/>
        <v>0.00881813452911341</v>
      </c>
      <c r="M59" s="57">
        <f t="shared" si="3"/>
        <v>98</v>
      </c>
      <c r="N59" s="56">
        <f t="shared" si="4"/>
        <v>98</v>
      </c>
      <c r="O59" s="26" t="s">
        <v>69</v>
      </c>
      <c r="P59" s="63" t="s">
        <v>70</v>
      </c>
      <c r="Q59" s="63" t="s">
        <v>70</v>
      </c>
      <c r="R59" s="56"/>
      <c r="S59" s="57">
        <f t="shared" si="16"/>
        <v>0.9804</v>
      </c>
      <c r="T59" s="56" t="str">
        <f t="shared" si="5"/>
        <v>是</v>
      </c>
      <c r="U59" s="69" t="s">
        <v>79</v>
      </c>
      <c r="V59" s="70">
        <v>0.8</v>
      </c>
      <c r="W59" s="69">
        <v>1</v>
      </c>
      <c r="X59" s="70">
        <f t="shared" si="6"/>
        <v>96.77</v>
      </c>
      <c r="Y59" s="77"/>
      <c r="Z59" s="77"/>
      <c r="AA59" s="77"/>
      <c r="AB59" s="77"/>
      <c r="AC59" s="77"/>
      <c r="AD59" s="77">
        <v>1</v>
      </c>
      <c r="AE59" s="78">
        <f t="shared" si="17"/>
        <v>0</v>
      </c>
      <c r="AF59" s="77">
        <f t="shared" si="8"/>
        <v>0</v>
      </c>
      <c r="AG59" s="77"/>
      <c r="AH59" s="77"/>
      <c r="AI59" s="77"/>
      <c r="AJ59" s="56">
        <f t="shared" si="9"/>
        <v>96.77</v>
      </c>
      <c r="AK59" s="69"/>
      <c r="AL59" s="69"/>
      <c r="AM59" s="95" t="s">
        <v>75</v>
      </c>
      <c r="AN59" s="95" t="s">
        <v>75</v>
      </c>
      <c r="AO59" s="94"/>
      <c r="AP59" s="95"/>
      <c r="AQ59" s="95"/>
      <c r="AR59" s="94">
        <f t="shared" si="10"/>
        <v>0</v>
      </c>
      <c r="AS59" s="97">
        <f t="shared" si="18"/>
        <v>96.77</v>
      </c>
      <c r="AT59" s="2">
        <f t="shared" si="12"/>
        <v>96.77</v>
      </c>
      <c r="AU59" s="2">
        <f t="shared" si="13"/>
        <v>96.77</v>
      </c>
      <c r="AV59" s="2">
        <f t="shared" si="14"/>
        <v>0</v>
      </c>
    </row>
    <row r="60" s="2" customFormat="1" ht="61" spans="1:48">
      <c r="A60" s="29">
        <v>58</v>
      </c>
      <c r="B60" s="27"/>
      <c r="C60" s="26" t="s">
        <v>233</v>
      </c>
      <c r="D60" s="27" t="s">
        <v>234</v>
      </c>
      <c r="E60" s="46" t="s">
        <v>235</v>
      </c>
      <c r="F60" s="45">
        <f>'[1]2021年度园区有效投入-技术改造'!$I59</f>
        <v>749.91</v>
      </c>
      <c r="G60" s="26" t="s">
        <v>86</v>
      </c>
      <c r="H60" s="27">
        <v>0.7</v>
      </c>
      <c r="I60" s="57">
        <f t="shared" si="0"/>
        <v>98.04</v>
      </c>
      <c r="J60" s="57">
        <f t="shared" si="1"/>
        <v>98.04</v>
      </c>
      <c r="K60" s="58">
        <v>9709.49</v>
      </c>
      <c r="L60" s="59">
        <f t="shared" si="2"/>
        <v>0.077234746624179</v>
      </c>
      <c r="M60" s="57">
        <f t="shared" si="3"/>
        <v>98.02</v>
      </c>
      <c r="N60" s="56">
        <f t="shared" si="4"/>
        <v>98.02</v>
      </c>
      <c r="O60" s="26" t="s">
        <v>69</v>
      </c>
      <c r="P60" s="63" t="s">
        <v>70</v>
      </c>
      <c r="Q60" s="63" t="s">
        <v>70</v>
      </c>
      <c r="R60" s="56"/>
      <c r="S60" s="57">
        <f t="shared" si="16"/>
        <v>0.9803</v>
      </c>
      <c r="T60" s="56" t="str">
        <f t="shared" si="5"/>
        <v>是</v>
      </c>
      <c r="U60" s="69">
        <v>327</v>
      </c>
      <c r="V60" s="70">
        <v>1</v>
      </c>
      <c r="W60" s="69">
        <v>1</v>
      </c>
      <c r="X60" s="70">
        <f t="shared" si="6"/>
        <v>69.31</v>
      </c>
      <c r="Y60" s="77"/>
      <c r="Z60" s="77"/>
      <c r="AA60" s="77"/>
      <c r="AB60" s="77"/>
      <c r="AC60" s="77"/>
      <c r="AD60" s="77">
        <v>1</v>
      </c>
      <c r="AE60" s="78">
        <f t="shared" si="17"/>
        <v>0</v>
      </c>
      <c r="AF60" s="77">
        <f t="shared" si="8"/>
        <v>0</v>
      </c>
      <c r="AG60" s="77"/>
      <c r="AH60" s="77"/>
      <c r="AI60" s="77"/>
      <c r="AJ60" s="56">
        <f t="shared" si="9"/>
        <v>69.31</v>
      </c>
      <c r="AK60" s="69"/>
      <c r="AL60" s="69"/>
      <c r="AM60" s="95" t="s">
        <v>75</v>
      </c>
      <c r="AN60" s="95" t="s">
        <v>75</v>
      </c>
      <c r="AO60" s="94"/>
      <c r="AP60" s="95"/>
      <c r="AQ60" s="95"/>
      <c r="AR60" s="94">
        <f t="shared" si="10"/>
        <v>0</v>
      </c>
      <c r="AS60" s="97">
        <f t="shared" si="18"/>
        <v>69.31</v>
      </c>
      <c r="AT60" s="2">
        <f t="shared" si="12"/>
        <v>69.31</v>
      </c>
      <c r="AU60" s="2">
        <f t="shared" si="13"/>
        <v>69.31</v>
      </c>
      <c r="AV60" s="2">
        <f t="shared" si="14"/>
        <v>0</v>
      </c>
    </row>
    <row r="61" s="2" customFormat="1" ht="46" spans="1:48">
      <c r="A61" s="29">
        <v>59</v>
      </c>
      <c r="B61" s="27"/>
      <c r="C61" s="26" t="s">
        <v>236</v>
      </c>
      <c r="D61" s="27" t="s">
        <v>237</v>
      </c>
      <c r="E61" s="46" t="s">
        <v>238</v>
      </c>
      <c r="F61" s="45">
        <f>'[1]2021年度园区有效投入-技术改造'!$I60</f>
        <v>372.64</v>
      </c>
      <c r="G61" s="26" t="s">
        <v>86</v>
      </c>
      <c r="H61" s="27">
        <v>0.7</v>
      </c>
      <c r="I61" s="57">
        <f t="shared" si="0"/>
        <v>98.01</v>
      </c>
      <c r="J61" s="57">
        <f t="shared" si="1"/>
        <v>98.01</v>
      </c>
      <c r="K61" s="58">
        <v>1019.95</v>
      </c>
      <c r="L61" s="59">
        <f t="shared" si="2"/>
        <v>0.365351242707976</v>
      </c>
      <c r="M61" s="57">
        <f t="shared" si="3"/>
        <v>98.11</v>
      </c>
      <c r="N61" s="56">
        <f t="shared" si="4"/>
        <v>98.11</v>
      </c>
      <c r="O61" s="26" t="s">
        <v>69</v>
      </c>
      <c r="P61" s="63" t="s">
        <v>70</v>
      </c>
      <c r="Q61" s="63" t="s">
        <v>70</v>
      </c>
      <c r="R61" s="56"/>
      <c r="S61" s="57">
        <f t="shared" si="16"/>
        <v>0.9806</v>
      </c>
      <c r="T61" s="56" t="str">
        <f t="shared" si="5"/>
        <v>否</v>
      </c>
      <c r="U61" s="69" t="s">
        <v>79</v>
      </c>
      <c r="V61" s="70">
        <v>1</v>
      </c>
      <c r="W61" s="69">
        <v>1</v>
      </c>
      <c r="X61" s="70">
        <f t="shared" si="6"/>
        <v>34.45</v>
      </c>
      <c r="Y61" s="77"/>
      <c r="Z61" s="77"/>
      <c r="AA61" s="77"/>
      <c r="AB61" s="77"/>
      <c r="AC61" s="77"/>
      <c r="AD61" s="77">
        <v>1</v>
      </c>
      <c r="AE61" s="78">
        <f t="shared" si="17"/>
        <v>0</v>
      </c>
      <c r="AF61" s="77">
        <f t="shared" si="8"/>
        <v>0</v>
      </c>
      <c r="AG61" s="77"/>
      <c r="AH61" s="77"/>
      <c r="AI61" s="77"/>
      <c r="AJ61" s="56">
        <f t="shared" si="9"/>
        <v>34.45</v>
      </c>
      <c r="AK61" s="69"/>
      <c r="AL61" s="69"/>
      <c r="AM61" s="95" t="s">
        <v>75</v>
      </c>
      <c r="AN61" s="95" t="s">
        <v>75</v>
      </c>
      <c r="AO61" s="94"/>
      <c r="AP61" s="95"/>
      <c r="AQ61" s="95"/>
      <c r="AR61" s="94">
        <f t="shared" si="10"/>
        <v>0</v>
      </c>
      <c r="AS61" s="97">
        <f t="shared" si="18"/>
        <v>34.45</v>
      </c>
      <c r="AT61" s="2">
        <f t="shared" si="12"/>
        <v>34.45</v>
      </c>
      <c r="AU61" s="2">
        <f t="shared" si="13"/>
        <v>34.45</v>
      </c>
      <c r="AV61" s="2">
        <f t="shared" si="14"/>
        <v>0</v>
      </c>
    </row>
    <row r="62" s="2" customFormat="1" ht="46" spans="1:48">
      <c r="A62" s="29">
        <v>60</v>
      </c>
      <c r="B62" s="27"/>
      <c r="C62" s="26" t="s">
        <v>239</v>
      </c>
      <c r="D62" s="27" t="s">
        <v>240</v>
      </c>
      <c r="E62" s="46" t="s">
        <v>241</v>
      </c>
      <c r="F62" s="45">
        <f>'[1]2021年度园区有效投入-技术改造'!$I61</f>
        <v>575.3</v>
      </c>
      <c r="G62" s="26" t="s">
        <v>62</v>
      </c>
      <c r="H62" s="27">
        <v>0.8</v>
      </c>
      <c r="I62" s="57">
        <f t="shared" si="0"/>
        <v>98.03</v>
      </c>
      <c r="J62" s="57">
        <f t="shared" si="1"/>
        <v>98.03</v>
      </c>
      <c r="K62" s="58">
        <v>3445.59</v>
      </c>
      <c r="L62" s="59">
        <f t="shared" si="2"/>
        <v>0.16696705063574</v>
      </c>
      <c r="M62" s="57">
        <f t="shared" si="3"/>
        <v>98.05</v>
      </c>
      <c r="N62" s="56">
        <f t="shared" si="4"/>
        <v>98.05</v>
      </c>
      <c r="O62" s="26" t="s">
        <v>69</v>
      </c>
      <c r="P62" s="63" t="s">
        <v>70</v>
      </c>
      <c r="Q62" s="63" t="s">
        <v>70</v>
      </c>
      <c r="R62" s="56"/>
      <c r="S62" s="57">
        <f t="shared" si="16"/>
        <v>0.9804</v>
      </c>
      <c r="T62" s="56" t="str">
        <f t="shared" si="5"/>
        <v>是</v>
      </c>
      <c r="U62" s="69" t="s">
        <v>79</v>
      </c>
      <c r="V62" s="70">
        <v>0.8</v>
      </c>
      <c r="W62" s="69">
        <v>1</v>
      </c>
      <c r="X62" s="70">
        <f t="shared" si="6"/>
        <v>43.46</v>
      </c>
      <c r="Y62" s="77"/>
      <c r="Z62" s="77"/>
      <c r="AA62" s="77"/>
      <c r="AB62" s="77"/>
      <c r="AC62" s="77"/>
      <c r="AD62" s="77">
        <v>1</v>
      </c>
      <c r="AE62" s="78">
        <f t="shared" si="17"/>
        <v>0</v>
      </c>
      <c r="AF62" s="77">
        <f t="shared" si="8"/>
        <v>0</v>
      </c>
      <c r="AG62" s="77"/>
      <c r="AH62" s="77"/>
      <c r="AI62" s="77"/>
      <c r="AJ62" s="56">
        <f t="shared" si="9"/>
        <v>43.46</v>
      </c>
      <c r="AK62" s="69"/>
      <c r="AL62" s="69"/>
      <c r="AM62" s="95" t="s">
        <v>75</v>
      </c>
      <c r="AN62" s="95" t="s">
        <v>75</v>
      </c>
      <c r="AO62" s="94"/>
      <c r="AP62" s="95"/>
      <c r="AQ62" s="95"/>
      <c r="AR62" s="94">
        <f t="shared" si="10"/>
        <v>0</v>
      </c>
      <c r="AS62" s="97">
        <f t="shared" si="18"/>
        <v>43.46</v>
      </c>
      <c r="AT62" s="2">
        <f t="shared" si="12"/>
        <v>43.46</v>
      </c>
      <c r="AU62" s="2">
        <f t="shared" si="13"/>
        <v>43.46</v>
      </c>
      <c r="AV62" s="2">
        <f t="shared" si="14"/>
        <v>0</v>
      </c>
    </row>
    <row r="63" s="2" customFormat="1" ht="46" spans="1:48">
      <c r="A63" s="29">
        <v>61</v>
      </c>
      <c r="B63" s="27"/>
      <c r="C63" s="26" t="s">
        <v>242</v>
      </c>
      <c r="D63" s="27" t="s">
        <v>243</v>
      </c>
      <c r="E63" s="46" t="s">
        <v>244</v>
      </c>
      <c r="F63" s="45">
        <f>'[1]2021年度园区有效投入-技术改造'!$I62</f>
        <v>260.63</v>
      </c>
      <c r="G63" s="26" t="s">
        <v>86</v>
      </c>
      <c r="H63" s="27">
        <v>0.7</v>
      </c>
      <c r="I63" s="57">
        <f t="shared" si="0"/>
        <v>98</v>
      </c>
      <c r="J63" s="57">
        <f t="shared" si="1"/>
        <v>98</v>
      </c>
      <c r="K63" s="58">
        <v>4400</v>
      </c>
      <c r="L63" s="59">
        <f t="shared" si="2"/>
        <v>0.0592340909090909</v>
      </c>
      <c r="M63" s="57">
        <f t="shared" si="3"/>
        <v>98.02</v>
      </c>
      <c r="N63" s="56">
        <f t="shared" si="4"/>
        <v>98.02</v>
      </c>
      <c r="O63" s="26" t="s">
        <v>69</v>
      </c>
      <c r="P63" s="63" t="s">
        <v>70</v>
      </c>
      <c r="Q63" s="63" t="s">
        <v>70</v>
      </c>
      <c r="R63" s="56"/>
      <c r="S63" s="57">
        <f t="shared" si="16"/>
        <v>0.9801</v>
      </c>
      <c r="T63" s="56" t="str">
        <f t="shared" si="5"/>
        <v>否</v>
      </c>
      <c r="U63" s="69">
        <v>2905</v>
      </c>
      <c r="V63" s="70">
        <v>1</v>
      </c>
      <c r="W63" s="69">
        <v>1</v>
      </c>
      <c r="X63" s="70">
        <f t="shared" si="6"/>
        <v>24.08</v>
      </c>
      <c r="Y63" s="77"/>
      <c r="Z63" s="77"/>
      <c r="AA63" s="77"/>
      <c r="AB63" s="77"/>
      <c r="AC63" s="77"/>
      <c r="AD63" s="77">
        <v>1</v>
      </c>
      <c r="AE63" s="78">
        <f t="shared" si="17"/>
        <v>0</v>
      </c>
      <c r="AF63" s="77">
        <f t="shared" si="8"/>
        <v>0</v>
      </c>
      <c r="AG63" s="77"/>
      <c r="AH63" s="77"/>
      <c r="AI63" s="77"/>
      <c r="AJ63" s="56">
        <f t="shared" si="9"/>
        <v>24.08</v>
      </c>
      <c r="AK63" s="69"/>
      <c r="AL63" s="69"/>
      <c r="AM63" s="95">
        <v>106.4</v>
      </c>
      <c r="AN63" s="95" t="s">
        <v>75</v>
      </c>
      <c r="AO63" s="94"/>
      <c r="AP63" s="95"/>
      <c r="AQ63" s="95">
        <v>150</v>
      </c>
      <c r="AR63" s="94">
        <f t="shared" si="10"/>
        <v>256.4</v>
      </c>
      <c r="AS63" s="97">
        <f t="shared" si="18"/>
        <v>0</v>
      </c>
      <c r="AT63" s="2">
        <f t="shared" si="12"/>
        <v>24.08</v>
      </c>
      <c r="AU63" s="2">
        <f t="shared" si="13"/>
        <v>-232.32</v>
      </c>
      <c r="AV63" s="2">
        <f t="shared" si="14"/>
        <v>232.32</v>
      </c>
    </row>
    <row r="64" s="2" customFormat="1" ht="46" spans="1:48">
      <c r="A64" s="29">
        <v>62</v>
      </c>
      <c r="B64" s="27"/>
      <c r="C64" s="26" t="s">
        <v>245</v>
      </c>
      <c r="D64" s="27" t="s">
        <v>246</v>
      </c>
      <c r="E64" s="46" t="s">
        <v>247</v>
      </c>
      <c r="F64" s="45">
        <f>'[1]2021年度园区有效投入-技术改造'!$I63</f>
        <v>331.44</v>
      </c>
      <c r="G64" s="26" t="s">
        <v>86</v>
      </c>
      <c r="H64" s="27">
        <v>0.7</v>
      </c>
      <c r="I64" s="57">
        <f t="shared" si="0"/>
        <v>98.01</v>
      </c>
      <c r="J64" s="57">
        <f t="shared" si="1"/>
        <v>98.01</v>
      </c>
      <c r="K64" s="58">
        <v>364.64</v>
      </c>
      <c r="L64" s="59">
        <f t="shared" si="2"/>
        <v>0.90895129442738</v>
      </c>
      <c r="M64" s="57">
        <f t="shared" si="3"/>
        <v>98.27</v>
      </c>
      <c r="N64" s="56">
        <f t="shared" si="4"/>
        <v>98.27</v>
      </c>
      <c r="O64" s="26" t="s">
        <v>69</v>
      </c>
      <c r="P64" s="63" t="s">
        <v>70</v>
      </c>
      <c r="Q64" s="63" t="s">
        <v>70</v>
      </c>
      <c r="R64" s="56"/>
      <c r="S64" s="57">
        <f t="shared" si="16"/>
        <v>0.9814</v>
      </c>
      <c r="T64" s="56" t="str">
        <f t="shared" si="5"/>
        <v>否</v>
      </c>
      <c r="U64" s="69">
        <v>800</v>
      </c>
      <c r="V64" s="70">
        <v>1</v>
      </c>
      <c r="W64" s="69">
        <v>1</v>
      </c>
      <c r="X64" s="70">
        <f t="shared" si="6"/>
        <v>30.66</v>
      </c>
      <c r="Y64" s="77"/>
      <c r="Z64" s="77"/>
      <c r="AA64" s="77"/>
      <c r="AB64" s="77"/>
      <c r="AC64" s="77"/>
      <c r="AD64" s="77">
        <v>1</v>
      </c>
      <c r="AE64" s="78">
        <f t="shared" si="17"/>
        <v>0</v>
      </c>
      <c r="AF64" s="77">
        <f t="shared" si="8"/>
        <v>0</v>
      </c>
      <c r="AG64" s="77"/>
      <c r="AH64" s="77"/>
      <c r="AI64" s="77"/>
      <c r="AJ64" s="56">
        <f t="shared" si="9"/>
        <v>30.66</v>
      </c>
      <c r="AK64" s="69"/>
      <c r="AL64" s="69"/>
      <c r="AM64" s="95" t="s">
        <v>75</v>
      </c>
      <c r="AN64" s="95" t="s">
        <v>75</v>
      </c>
      <c r="AO64" s="94"/>
      <c r="AP64" s="95"/>
      <c r="AQ64" s="95"/>
      <c r="AR64" s="94">
        <f t="shared" si="10"/>
        <v>0</v>
      </c>
      <c r="AS64" s="97">
        <f t="shared" si="18"/>
        <v>30.66</v>
      </c>
      <c r="AT64" s="2">
        <f t="shared" si="12"/>
        <v>30.66</v>
      </c>
      <c r="AU64" s="2">
        <f t="shared" si="13"/>
        <v>30.66</v>
      </c>
      <c r="AV64" s="2">
        <f t="shared" si="14"/>
        <v>0</v>
      </c>
    </row>
    <row r="65" s="2" customFormat="1" ht="61" spans="1:48">
      <c r="A65" s="29">
        <v>63</v>
      </c>
      <c r="B65" s="27"/>
      <c r="C65" s="26" t="s">
        <v>248</v>
      </c>
      <c r="D65" s="27" t="s">
        <v>249</v>
      </c>
      <c r="E65" s="46" t="s">
        <v>250</v>
      </c>
      <c r="F65" s="45">
        <f>'[1]2021年度园区有效投入-技术改造'!$I64</f>
        <v>3163.41</v>
      </c>
      <c r="G65" s="26" t="s">
        <v>86</v>
      </c>
      <c r="H65" s="27">
        <v>0.7</v>
      </c>
      <c r="I65" s="57">
        <f t="shared" si="0"/>
        <v>98.21</v>
      </c>
      <c r="J65" s="57">
        <f t="shared" si="1"/>
        <v>98.21</v>
      </c>
      <c r="K65" s="58">
        <v>39368.79</v>
      </c>
      <c r="L65" s="59">
        <f t="shared" si="2"/>
        <v>0.0803532442830984</v>
      </c>
      <c r="M65" s="57">
        <f t="shared" si="3"/>
        <v>98.02</v>
      </c>
      <c r="N65" s="56">
        <f t="shared" si="4"/>
        <v>98.02</v>
      </c>
      <c r="O65" s="26" t="s">
        <v>69</v>
      </c>
      <c r="P65" s="63" t="s">
        <v>70</v>
      </c>
      <c r="Q65" s="63" t="s">
        <v>70</v>
      </c>
      <c r="R65" s="56"/>
      <c r="S65" s="57">
        <f t="shared" si="16"/>
        <v>0.9812</v>
      </c>
      <c r="T65" s="56" t="str">
        <f t="shared" si="5"/>
        <v>是</v>
      </c>
      <c r="U65" s="69">
        <v>3078</v>
      </c>
      <c r="V65" s="70">
        <v>1</v>
      </c>
      <c r="W65" s="69">
        <v>1</v>
      </c>
      <c r="X65" s="70">
        <f t="shared" si="6"/>
        <v>292.6</v>
      </c>
      <c r="Y65" s="77"/>
      <c r="Z65" s="77"/>
      <c r="AA65" s="77"/>
      <c r="AB65" s="77"/>
      <c r="AC65" s="77"/>
      <c r="AD65" s="77">
        <v>1</v>
      </c>
      <c r="AE65" s="78">
        <f t="shared" si="17"/>
        <v>0</v>
      </c>
      <c r="AF65" s="77">
        <f t="shared" si="8"/>
        <v>0</v>
      </c>
      <c r="AG65" s="77"/>
      <c r="AH65" s="77"/>
      <c r="AI65" s="77"/>
      <c r="AJ65" s="56">
        <f t="shared" si="9"/>
        <v>292.6</v>
      </c>
      <c r="AK65" s="69"/>
      <c r="AL65" s="69"/>
      <c r="AM65" s="95" t="s">
        <v>75</v>
      </c>
      <c r="AN65" s="95" t="s">
        <v>75</v>
      </c>
      <c r="AO65" s="94"/>
      <c r="AP65" s="95"/>
      <c r="AQ65" s="95"/>
      <c r="AR65" s="94">
        <f t="shared" si="10"/>
        <v>0</v>
      </c>
      <c r="AS65" s="97">
        <f t="shared" si="18"/>
        <v>292.6</v>
      </c>
      <c r="AT65" s="2">
        <f t="shared" si="12"/>
        <v>292.6</v>
      </c>
      <c r="AU65" s="2">
        <f t="shared" si="13"/>
        <v>292.6</v>
      </c>
      <c r="AV65" s="2">
        <f t="shared" si="14"/>
        <v>0</v>
      </c>
    </row>
    <row r="66" s="2" customFormat="1" ht="46" spans="1:48">
      <c r="A66" s="29">
        <v>64</v>
      </c>
      <c r="B66" s="27"/>
      <c r="C66" s="26" t="s">
        <v>251</v>
      </c>
      <c r="D66" s="27" t="s">
        <v>252</v>
      </c>
      <c r="E66" s="46" t="s">
        <v>253</v>
      </c>
      <c r="F66" s="45">
        <f>'[1]2021年度园区有效投入-技术改造'!$I65</f>
        <v>559.54</v>
      </c>
      <c r="G66" s="26" t="s">
        <v>62</v>
      </c>
      <c r="H66" s="27">
        <v>0.8</v>
      </c>
      <c r="I66" s="57">
        <f t="shared" si="0"/>
        <v>98.02</v>
      </c>
      <c r="J66" s="57">
        <f t="shared" si="1"/>
        <v>98.02</v>
      </c>
      <c r="K66" s="58">
        <v>7836.81</v>
      </c>
      <c r="L66" s="59">
        <f t="shared" si="2"/>
        <v>0.0713989493173881</v>
      </c>
      <c r="M66" s="57">
        <f t="shared" si="3"/>
        <v>98.02</v>
      </c>
      <c r="N66" s="56">
        <f t="shared" si="4"/>
        <v>98.02</v>
      </c>
      <c r="O66" s="26" t="s">
        <v>69</v>
      </c>
      <c r="P66" s="63" t="s">
        <v>70</v>
      </c>
      <c r="Q66" s="63" t="s">
        <v>70</v>
      </c>
      <c r="R66" s="56"/>
      <c r="S66" s="57">
        <f t="shared" si="16"/>
        <v>0.9802</v>
      </c>
      <c r="T66" s="56" t="str">
        <f t="shared" si="5"/>
        <v>是</v>
      </c>
      <c r="U66" s="69">
        <v>1500</v>
      </c>
      <c r="V66" s="70">
        <v>1</v>
      </c>
      <c r="W66" s="69">
        <v>1</v>
      </c>
      <c r="X66" s="70">
        <f t="shared" si="6"/>
        <v>52.83</v>
      </c>
      <c r="Y66" s="77"/>
      <c r="Z66" s="77"/>
      <c r="AA66" s="77"/>
      <c r="AB66" s="77"/>
      <c r="AC66" s="77"/>
      <c r="AD66" s="77">
        <v>1</v>
      </c>
      <c r="AE66" s="78">
        <f t="shared" si="17"/>
        <v>0</v>
      </c>
      <c r="AF66" s="77">
        <f t="shared" si="8"/>
        <v>0</v>
      </c>
      <c r="AG66" s="77"/>
      <c r="AH66" s="77"/>
      <c r="AI66" s="77"/>
      <c r="AJ66" s="56">
        <f t="shared" si="9"/>
        <v>52.83</v>
      </c>
      <c r="AK66" s="69"/>
      <c r="AL66" s="69"/>
      <c r="AM66" s="95" t="s">
        <v>75</v>
      </c>
      <c r="AN66" s="95" t="s">
        <v>75</v>
      </c>
      <c r="AO66" s="94"/>
      <c r="AP66" s="95"/>
      <c r="AQ66" s="95"/>
      <c r="AR66" s="94">
        <f t="shared" si="10"/>
        <v>0</v>
      </c>
      <c r="AS66" s="97">
        <f t="shared" si="18"/>
        <v>52.83</v>
      </c>
      <c r="AT66" s="2">
        <f t="shared" si="12"/>
        <v>52.83</v>
      </c>
      <c r="AU66" s="2">
        <f t="shared" si="13"/>
        <v>52.83</v>
      </c>
      <c r="AV66" s="2">
        <f t="shared" si="14"/>
        <v>0</v>
      </c>
    </row>
    <row r="67" s="2" customFormat="1" ht="61" spans="1:48">
      <c r="A67" s="29">
        <v>65</v>
      </c>
      <c r="B67" s="27"/>
      <c r="C67" s="26" t="s">
        <v>254</v>
      </c>
      <c r="D67" s="27" t="s">
        <v>255</v>
      </c>
      <c r="E67" s="46" t="s">
        <v>256</v>
      </c>
      <c r="F67" s="45">
        <f>'[1]2021年度园区有效投入-技术改造'!$I66</f>
        <v>1293.81</v>
      </c>
      <c r="G67" s="26" t="s">
        <v>62</v>
      </c>
      <c r="H67" s="27">
        <v>0.8</v>
      </c>
      <c r="I67" s="57">
        <f t="shared" si="0"/>
        <v>98.08</v>
      </c>
      <c r="J67" s="57">
        <f t="shared" si="1"/>
        <v>98.08</v>
      </c>
      <c r="K67" s="58">
        <v>6563.06</v>
      </c>
      <c r="L67" s="59">
        <f t="shared" si="2"/>
        <v>0.197135177798161</v>
      </c>
      <c r="M67" s="57">
        <f t="shared" si="3"/>
        <v>98.06</v>
      </c>
      <c r="N67" s="56">
        <f t="shared" si="4"/>
        <v>98.06</v>
      </c>
      <c r="O67" s="26" t="s">
        <v>69</v>
      </c>
      <c r="P67" s="63" t="s">
        <v>70</v>
      </c>
      <c r="Q67" s="63" t="s">
        <v>70</v>
      </c>
      <c r="R67" s="56"/>
      <c r="S67" s="57">
        <f t="shared" si="16"/>
        <v>0.9807</v>
      </c>
      <c r="T67" s="56" t="str">
        <f t="shared" si="5"/>
        <v>是</v>
      </c>
      <c r="U67" s="69" t="s">
        <v>79</v>
      </c>
      <c r="V67" s="70">
        <v>0.8</v>
      </c>
      <c r="W67" s="69">
        <v>1</v>
      </c>
      <c r="X67" s="70">
        <f t="shared" si="6"/>
        <v>97.77</v>
      </c>
      <c r="Y67" s="77" t="e">
        <f>VLOOKUP(C67,#REF!,9,FALSE)</f>
        <v>#REF!</v>
      </c>
      <c r="Z67" s="77" t="e">
        <f>VLOOKUP($C67,#REF!,3,FALSE)</f>
        <v>#REF!</v>
      </c>
      <c r="AA67" s="78" t="e">
        <f>VLOOKUP($C67,#REF!,4,FALSE)*0.8</f>
        <v>#REF!</v>
      </c>
      <c r="AB67" s="78" t="e">
        <f>VLOOKUP($C67,#REF!,5,FALSE)</f>
        <v>#REF!</v>
      </c>
      <c r="AC67" s="86" t="e">
        <f>VLOOKUP($C67,#REF!,6,FALSE)</f>
        <v>#REF!</v>
      </c>
      <c r="AD67" s="77">
        <v>1</v>
      </c>
      <c r="AE67" s="78" t="e">
        <f t="shared" si="17"/>
        <v>#REF!</v>
      </c>
      <c r="AF67" s="77" t="e">
        <f t="shared" si="8"/>
        <v>#REF!</v>
      </c>
      <c r="AG67" s="77"/>
      <c r="AH67" s="77"/>
      <c r="AI67" s="77"/>
      <c r="AJ67" s="56" t="e">
        <f t="shared" si="9"/>
        <v>#REF!</v>
      </c>
      <c r="AK67" s="69"/>
      <c r="AL67" s="69"/>
      <c r="AM67" s="95" t="s">
        <v>75</v>
      </c>
      <c r="AN67" s="95" t="s">
        <v>75</v>
      </c>
      <c r="AO67" s="94"/>
      <c r="AP67" s="95"/>
      <c r="AQ67" s="95"/>
      <c r="AR67" s="94">
        <f t="shared" si="10"/>
        <v>0</v>
      </c>
      <c r="AS67" s="97" t="e">
        <f t="shared" si="18"/>
        <v>#REF!</v>
      </c>
      <c r="AT67" s="2" t="e">
        <f t="shared" si="12"/>
        <v>#REF!</v>
      </c>
      <c r="AU67" s="2" t="e">
        <f t="shared" si="13"/>
        <v>#REF!</v>
      </c>
      <c r="AV67" s="2" t="e">
        <f t="shared" si="14"/>
        <v>#REF!</v>
      </c>
    </row>
    <row r="68" s="2" customFormat="1" ht="46" spans="1:48">
      <c r="A68" s="29">
        <v>66</v>
      </c>
      <c r="B68" s="27"/>
      <c r="C68" s="26" t="s">
        <v>257</v>
      </c>
      <c r="D68" s="27" t="s">
        <v>258</v>
      </c>
      <c r="E68" s="46" t="s">
        <v>259</v>
      </c>
      <c r="F68" s="45">
        <f>'[1]2021年度园区有效投入-技术改造'!$I67</f>
        <v>380.53</v>
      </c>
      <c r="G68" s="26" t="s">
        <v>62</v>
      </c>
      <c r="H68" s="27">
        <v>0.8</v>
      </c>
      <c r="I68" s="57">
        <f t="shared" si="0"/>
        <v>98.01</v>
      </c>
      <c r="J68" s="57">
        <f t="shared" si="1"/>
        <v>98.01</v>
      </c>
      <c r="K68" s="58">
        <v>7722.16</v>
      </c>
      <c r="L68" s="59">
        <f t="shared" si="2"/>
        <v>0.0492776632444808</v>
      </c>
      <c r="M68" s="57">
        <f t="shared" si="3"/>
        <v>98.01</v>
      </c>
      <c r="N68" s="56">
        <f t="shared" si="4"/>
        <v>98.01</v>
      </c>
      <c r="O68" s="26" t="s">
        <v>69</v>
      </c>
      <c r="P68" s="63" t="s">
        <v>70</v>
      </c>
      <c r="Q68" s="63" t="s">
        <v>70</v>
      </c>
      <c r="R68" s="56"/>
      <c r="S68" s="57">
        <f t="shared" si="16"/>
        <v>0.9801</v>
      </c>
      <c r="T68" s="56" t="str">
        <f t="shared" si="5"/>
        <v>否</v>
      </c>
      <c r="U68" s="69">
        <v>0</v>
      </c>
      <c r="V68" s="70">
        <v>1</v>
      </c>
      <c r="W68" s="69">
        <v>1</v>
      </c>
      <c r="X68" s="70">
        <f t="shared" si="6"/>
        <v>35.93</v>
      </c>
      <c r="Y68" s="77"/>
      <c r="Z68" s="77"/>
      <c r="AA68" s="77"/>
      <c r="AB68" s="77"/>
      <c r="AC68" s="77"/>
      <c r="AD68" s="77">
        <v>1</v>
      </c>
      <c r="AE68" s="78">
        <f t="shared" si="17"/>
        <v>0</v>
      </c>
      <c r="AF68" s="77">
        <f t="shared" si="8"/>
        <v>0</v>
      </c>
      <c r="AG68" s="77"/>
      <c r="AH68" s="77"/>
      <c r="AI68" s="77"/>
      <c r="AJ68" s="56">
        <f t="shared" si="9"/>
        <v>35.93</v>
      </c>
      <c r="AK68" s="69"/>
      <c r="AL68" s="69"/>
      <c r="AM68" s="95" t="s">
        <v>75</v>
      </c>
      <c r="AN68" s="95" t="s">
        <v>75</v>
      </c>
      <c r="AO68" s="94"/>
      <c r="AP68" s="95"/>
      <c r="AQ68" s="95"/>
      <c r="AR68" s="94">
        <f t="shared" si="10"/>
        <v>0</v>
      </c>
      <c r="AS68" s="97">
        <f t="shared" si="18"/>
        <v>35.93</v>
      </c>
      <c r="AT68" s="2">
        <f t="shared" si="12"/>
        <v>35.93</v>
      </c>
      <c r="AU68" s="2">
        <f t="shared" si="13"/>
        <v>35.93</v>
      </c>
      <c r="AV68" s="2">
        <f t="shared" si="14"/>
        <v>0</v>
      </c>
    </row>
    <row r="69" s="2" customFormat="1" ht="46" spans="1:48">
      <c r="A69" s="29">
        <v>67</v>
      </c>
      <c r="B69" s="27"/>
      <c r="C69" s="26" t="s">
        <v>260</v>
      </c>
      <c r="D69" s="27" t="s">
        <v>261</v>
      </c>
      <c r="E69" s="46" t="s">
        <v>262</v>
      </c>
      <c r="F69" s="45">
        <f>'[1]2021年度园区有效投入-技术改造'!$I68</f>
        <v>548.98</v>
      </c>
      <c r="G69" s="26" t="s">
        <v>62</v>
      </c>
      <c r="H69" s="27">
        <v>0.8</v>
      </c>
      <c r="I69" s="57">
        <f t="shared" si="0"/>
        <v>98.02</v>
      </c>
      <c r="J69" s="57">
        <f t="shared" si="1"/>
        <v>98.02</v>
      </c>
      <c r="K69" s="58">
        <v>2358.47</v>
      </c>
      <c r="L69" s="59">
        <f t="shared" si="2"/>
        <v>0.232769549750474</v>
      </c>
      <c r="M69" s="57">
        <f t="shared" si="3"/>
        <v>98.07</v>
      </c>
      <c r="N69" s="56">
        <f t="shared" si="4"/>
        <v>98.07</v>
      </c>
      <c r="O69" s="26" t="s">
        <v>69</v>
      </c>
      <c r="P69" s="63" t="s">
        <v>70</v>
      </c>
      <c r="Q69" s="63" t="s">
        <v>70</v>
      </c>
      <c r="R69" s="56"/>
      <c r="S69" s="57">
        <f t="shared" si="16"/>
        <v>0.9805</v>
      </c>
      <c r="T69" s="56" t="str">
        <f t="shared" si="5"/>
        <v>是</v>
      </c>
      <c r="U69" s="69">
        <v>605</v>
      </c>
      <c r="V69" s="70">
        <v>1</v>
      </c>
      <c r="W69" s="69">
        <v>1</v>
      </c>
      <c r="X69" s="70">
        <f t="shared" si="6"/>
        <v>51.85</v>
      </c>
      <c r="Y69" s="77" t="e">
        <f>VLOOKUP(C69,#REF!,9,FALSE)</f>
        <v>#REF!</v>
      </c>
      <c r="Z69" s="77" t="e">
        <f>VLOOKUP($C69,#REF!,3,FALSE)</f>
        <v>#REF!</v>
      </c>
      <c r="AA69" s="78" t="e">
        <f>VLOOKUP($C69,#REF!,4,FALSE)*0.8</f>
        <v>#REF!</v>
      </c>
      <c r="AB69" s="78" t="e">
        <f>VLOOKUP($C69,#REF!,5,FALSE)</f>
        <v>#REF!</v>
      </c>
      <c r="AC69" s="86" t="e">
        <f>VLOOKUP($C69,#REF!,6,FALSE)</f>
        <v>#REF!</v>
      </c>
      <c r="AD69" s="77">
        <v>1</v>
      </c>
      <c r="AE69" s="78" t="e">
        <f t="shared" si="17"/>
        <v>#REF!</v>
      </c>
      <c r="AF69" s="77" t="e">
        <f t="shared" si="8"/>
        <v>#REF!</v>
      </c>
      <c r="AG69" s="77"/>
      <c r="AH69" s="77"/>
      <c r="AI69" s="77"/>
      <c r="AJ69" s="56" t="e">
        <f t="shared" si="9"/>
        <v>#REF!</v>
      </c>
      <c r="AK69" s="69"/>
      <c r="AL69" s="69"/>
      <c r="AM69" s="95" t="s">
        <v>75</v>
      </c>
      <c r="AN69" s="95" t="s">
        <v>75</v>
      </c>
      <c r="AO69" s="94"/>
      <c r="AP69" s="95"/>
      <c r="AQ69" s="95"/>
      <c r="AR69" s="94">
        <f t="shared" si="10"/>
        <v>0</v>
      </c>
      <c r="AS69" s="97" t="e">
        <f t="shared" si="18"/>
        <v>#REF!</v>
      </c>
      <c r="AT69" s="2" t="e">
        <f t="shared" si="12"/>
        <v>#REF!</v>
      </c>
      <c r="AU69" s="2" t="e">
        <f t="shared" si="13"/>
        <v>#REF!</v>
      </c>
      <c r="AV69" s="2" t="e">
        <f t="shared" si="14"/>
        <v>#REF!</v>
      </c>
    </row>
    <row r="70" s="2" customFormat="1" ht="31" spans="1:48">
      <c r="A70" s="29">
        <v>68</v>
      </c>
      <c r="B70" s="27"/>
      <c r="C70" s="26" t="s">
        <v>263</v>
      </c>
      <c r="D70" s="27" t="s">
        <v>264</v>
      </c>
      <c r="E70" s="46" t="s">
        <v>265</v>
      </c>
      <c r="F70" s="45">
        <f>'[1]2021年度园区有效投入-技术改造'!$I69</f>
        <v>227.4</v>
      </c>
      <c r="G70" s="26" t="s">
        <v>86</v>
      </c>
      <c r="H70" s="27">
        <v>0.7</v>
      </c>
      <c r="I70" s="57">
        <f t="shared" ref="I70:I133" si="19">ROUND(($F70*$F$162-F$161)/(F$160*$F$162-F$161)*100,2)</f>
        <v>98</v>
      </c>
      <c r="J70" s="57">
        <f t="shared" ref="J70:J133" si="20">I70</f>
        <v>98</v>
      </c>
      <c r="K70" s="58">
        <v>1571.35</v>
      </c>
      <c r="L70" s="59">
        <f t="shared" ref="L70:L133" si="21">IF(K70&gt;200,F70/K70,1)</f>
        <v>0.144716326725427</v>
      </c>
      <c r="M70" s="57">
        <f t="shared" ref="M70:M133" si="22">ROUND((L70*$L$162-$L$161)/($L$160*$L$162-$L$161)*100,2)</f>
        <v>98.04</v>
      </c>
      <c r="N70" s="56">
        <f t="shared" ref="N70:N133" si="23">M70</f>
        <v>98.04</v>
      </c>
      <c r="O70" s="26" t="s">
        <v>69</v>
      </c>
      <c r="P70" s="63" t="s">
        <v>70</v>
      </c>
      <c r="Q70" s="63" t="s">
        <v>70</v>
      </c>
      <c r="R70" s="56"/>
      <c r="S70" s="57">
        <f t="shared" si="16"/>
        <v>0.9802</v>
      </c>
      <c r="T70" s="56" t="str">
        <f t="shared" ref="T70:T133" si="24">IF(F70&gt;=500,"是","否")</f>
        <v>否</v>
      </c>
      <c r="U70" s="69" t="s">
        <v>79</v>
      </c>
      <c r="V70" s="70">
        <v>1</v>
      </c>
      <c r="W70" s="69">
        <v>1</v>
      </c>
      <c r="X70" s="70">
        <f t="shared" ref="X70:X133" si="25">ROUND(IF(F70*0.1*(H70*0.2+S70*0.8)*V70*W70&lt;1000,F70*0.1*(H70*0.2+S70*0.8)*V70*W70,1000),2)</f>
        <v>21.02</v>
      </c>
      <c r="Y70" s="77"/>
      <c r="Z70" s="77"/>
      <c r="AA70" s="77"/>
      <c r="AB70" s="77"/>
      <c r="AC70" s="77"/>
      <c r="AD70" s="77">
        <v>1</v>
      </c>
      <c r="AE70" s="78">
        <f t="shared" si="17"/>
        <v>0</v>
      </c>
      <c r="AF70" s="77">
        <f t="shared" ref="AF70:AF133" si="26">ROUND(AD70*AE70,2)</f>
        <v>0</v>
      </c>
      <c r="AG70" s="77"/>
      <c r="AH70" s="77"/>
      <c r="AI70" s="77"/>
      <c r="AJ70" s="56">
        <f t="shared" ref="AJ70:AJ133" si="27">IF(X70&gt;(1000-AF70-AI70),X70,X70+AF70+AI70)</f>
        <v>21.02</v>
      </c>
      <c r="AK70" s="69"/>
      <c r="AL70" s="69"/>
      <c r="AM70" s="95" t="s">
        <v>75</v>
      </c>
      <c r="AN70" s="95" t="s">
        <v>75</v>
      </c>
      <c r="AO70" s="94"/>
      <c r="AP70" s="95"/>
      <c r="AQ70" s="95"/>
      <c r="AR70" s="94">
        <f t="shared" ref="AR70:AR133" si="28">SUM(AK70:AQ70)</f>
        <v>0</v>
      </c>
      <c r="AS70" s="97">
        <f t="shared" si="18"/>
        <v>21.02</v>
      </c>
      <c r="AT70" s="2">
        <f t="shared" ref="AT70:AT133" si="29">IF(X70&gt;(1000-AF70-AI70),999999,X70+AF70+AI70)</f>
        <v>21.02</v>
      </c>
      <c r="AU70" s="2">
        <f t="shared" ref="AU70:AU133" si="30">AJ70-AR70</f>
        <v>21.02</v>
      </c>
      <c r="AV70" s="2">
        <f t="shared" ref="AV70:AV133" si="31">AS70-AU70</f>
        <v>0</v>
      </c>
    </row>
    <row r="71" s="2" customFormat="1" ht="46" spans="1:48">
      <c r="A71" s="29">
        <v>69</v>
      </c>
      <c r="B71" s="27"/>
      <c r="C71" s="26" t="s">
        <v>266</v>
      </c>
      <c r="D71" s="27" t="s">
        <v>267</v>
      </c>
      <c r="E71" s="46" t="s">
        <v>268</v>
      </c>
      <c r="F71" s="45">
        <f>'[1]2021年度园区有效投入-技术改造'!$I70</f>
        <v>654.19</v>
      </c>
      <c r="G71" s="26" t="s">
        <v>86</v>
      </c>
      <c r="H71" s="27">
        <v>0.7</v>
      </c>
      <c r="I71" s="57">
        <f t="shared" si="19"/>
        <v>98.03</v>
      </c>
      <c r="J71" s="57">
        <f t="shared" si="20"/>
        <v>98.03</v>
      </c>
      <c r="K71" s="58">
        <v>654.19</v>
      </c>
      <c r="L71" s="59">
        <f t="shared" si="21"/>
        <v>1</v>
      </c>
      <c r="M71" s="57">
        <f t="shared" si="22"/>
        <v>98.3</v>
      </c>
      <c r="N71" s="56">
        <f t="shared" si="23"/>
        <v>98.3</v>
      </c>
      <c r="O71" s="26" t="s">
        <v>69</v>
      </c>
      <c r="P71" s="63" t="s">
        <v>70</v>
      </c>
      <c r="Q71" s="63" t="s">
        <v>70</v>
      </c>
      <c r="R71" s="56"/>
      <c r="S71" s="57">
        <f t="shared" si="16"/>
        <v>0.9817</v>
      </c>
      <c r="T71" s="56" t="str">
        <f t="shared" si="24"/>
        <v>是</v>
      </c>
      <c r="U71" s="69">
        <v>125</v>
      </c>
      <c r="V71" s="70">
        <v>1</v>
      </c>
      <c r="W71" s="69">
        <v>1</v>
      </c>
      <c r="X71" s="70">
        <f t="shared" si="25"/>
        <v>60.54</v>
      </c>
      <c r="Y71" s="77"/>
      <c r="Z71" s="77"/>
      <c r="AA71" s="77"/>
      <c r="AB71" s="77"/>
      <c r="AC71" s="77"/>
      <c r="AD71" s="77">
        <v>1</v>
      </c>
      <c r="AE71" s="78">
        <f t="shared" si="17"/>
        <v>0</v>
      </c>
      <c r="AF71" s="77">
        <f t="shared" si="26"/>
        <v>0</v>
      </c>
      <c r="AG71" s="77"/>
      <c r="AH71" s="77"/>
      <c r="AI71" s="77"/>
      <c r="AJ71" s="56">
        <f t="shared" si="27"/>
        <v>60.54</v>
      </c>
      <c r="AK71" s="69"/>
      <c r="AL71" s="69"/>
      <c r="AM71" s="95" t="s">
        <v>75</v>
      </c>
      <c r="AN71" s="95" t="s">
        <v>75</v>
      </c>
      <c r="AO71" s="94"/>
      <c r="AP71" s="95"/>
      <c r="AQ71" s="95"/>
      <c r="AR71" s="94">
        <f t="shared" si="28"/>
        <v>0</v>
      </c>
      <c r="AS71" s="97">
        <f t="shared" si="18"/>
        <v>60.54</v>
      </c>
      <c r="AT71" s="2">
        <f t="shared" si="29"/>
        <v>60.54</v>
      </c>
      <c r="AU71" s="2">
        <f t="shared" si="30"/>
        <v>60.54</v>
      </c>
      <c r="AV71" s="2">
        <f t="shared" si="31"/>
        <v>0</v>
      </c>
    </row>
    <row r="72" s="2" customFormat="1" ht="31" spans="1:48">
      <c r="A72" s="29">
        <v>70</v>
      </c>
      <c r="B72" s="27"/>
      <c r="C72" s="26" t="s">
        <v>269</v>
      </c>
      <c r="D72" s="27" t="s">
        <v>270</v>
      </c>
      <c r="E72" s="46" t="s">
        <v>271</v>
      </c>
      <c r="F72" s="45">
        <f>'[1]2021年度园区有效投入-技术改造'!$I71</f>
        <v>2494.69</v>
      </c>
      <c r="G72" s="26" t="s">
        <v>86</v>
      </c>
      <c r="H72" s="27">
        <v>0.7</v>
      </c>
      <c r="I72" s="57">
        <f t="shared" si="19"/>
        <v>98.16</v>
      </c>
      <c r="J72" s="57">
        <f t="shared" si="20"/>
        <v>98.16</v>
      </c>
      <c r="K72" s="58">
        <v>27457.39</v>
      </c>
      <c r="L72" s="59">
        <f t="shared" si="21"/>
        <v>0.0908567784483522</v>
      </c>
      <c r="M72" s="57">
        <f t="shared" si="22"/>
        <v>98.03</v>
      </c>
      <c r="N72" s="56">
        <f t="shared" si="23"/>
        <v>98.03</v>
      </c>
      <c r="O72" s="26" t="s">
        <v>69</v>
      </c>
      <c r="P72" s="63" t="s">
        <v>70</v>
      </c>
      <c r="Q72" s="63" t="s">
        <v>70</v>
      </c>
      <c r="R72" s="56"/>
      <c r="S72" s="57">
        <f t="shared" si="16"/>
        <v>0.981</v>
      </c>
      <c r="T72" s="56" t="str">
        <f t="shared" si="24"/>
        <v>是</v>
      </c>
      <c r="U72" s="69">
        <v>2275</v>
      </c>
      <c r="V72" s="70">
        <v>1</v>
      </c>
      <c r="W72" s="69">
        <v>1</v>
      </c>
      <c r="X72" s="70">
        <f t="shared" si="25"/>
        <v>230.71</v>
      </c>
      <c r="Y72" s="77"/>
      <c r="Z72" s="77"/>
      <c r="AA72" s="77"/>
      <c r="AB72" s="77"/>
      <c r="AC72" s="77"/>
      <c r="AD72" s="77">
        <v>1</v>
      </c>
      <c r="AE72" s="78">
        <f t="shared" si="17"/>
        <v>0</v>
      </c>
      <c r="AF72" s="77">
        <f t="shared" si="26"/>
        <v>0</v>
      </c>
      <c r="AG72" s="77"/>
      <c r="AH72" s="77"/>
      <c r="AI72" s="77"/>
      <c r="AJ72" s="56">
        <f t="shared" si="27"/>
        <v>230.71</v>
      </c>
      <c r="AK72" s="69"/>
      <c r="AL72" s="69"/>
      <c r="AM72" s="95" t="s">
        <v>75</v>
      </c>
      <c r="AN72" s="95" t="s">
        <v>75</v>
      </c>
      <c r="AO72" s="94"/>
      <c r="AP72" s="95"/>
      <c r="AQ72" s="95"/>
      <c r="AR72" s="94">
        <f t="shared" si="28"/>
        <v>0</v>
      </c>
      <c r="AS72" s="97">
        <f t="shared" si="18"/>
        <v>230.71</v>
      </c>
      <c r="AT72" s="2">
        <f t="shared" si="29"/>
        <v>230.71</v>
      </c>
      <c r="AU72" s="2">
        <f t="shared" si="30"/>
        <v>230.71</v>
      </c>
      <c r="AV72" s="2">
        <f t="shared" si="31"/>
        <v>0</v>
      </c>
    </row>
    <row r="73" s="2" customFormat="1" ht="61" spans="1:48">
      <c r="A73" s="29">
        <v>71</v>
      </c>
      <c r="B73" s="27"/>
      <c r="C73" s="26" t="s">
        <v>272</v>
      </c>
      <c r="D73" s="27" t="s">
        <v>273</v>
      </c>
      <c r="E73" s="46" t="s">
        <v>274</v>
      </c>
      <c r="F73" s="45">
        <f>'[1]2021年度园区有效投入-技术改造'!$I72</f>
        <v>654.79</v>
      </c>
      <c r="G73" s="26" t="s">
        <v>86</v>
      </c>
      <c r="H73" s="27">
        <v>0.7</v>
      </c>
      <c r="I73" s="57">
        <f t="shared" si="19"/>
        <v>98.03</v>
      </c>
      <c r="J73" s="57">
        <f t="shared" si="20"/>
        <v>98.03</v>
      </c>
      <c r="K73" s="58">
        <v>3891.5</v>
      </c>
      <c r="L73" s="59">
        <f t="shared" si="21"/>
        <v>0.168261595785687</v>
      </c>
      <c r="M73" s="57">
        <f t="shared" si="22"/>
        <v>98.05</v>
      </c>
      <c r="N73" s="56">
        <f t="shared" si="23"/>
        <v>98.05</v>
      </c>
      <c r="O73" s="26" t="s">
        <v>63</v>
      </c>
      <c r="P73" s="63">
        <v>2.8</v>
      </c>
      <c r="Q73" s="63" t="s">
        <v>64</v>
      </c>
      <c r="R73" s="56"/>
      <c r="S73" s="57">
        <f t="shared" si="16"/>
        <v>0.9804</v>
      </c>
      <c r="T73" s="56" t="str">
        <f t="shared" si="24"/>
        <v>是</v>
      </c>
      <c r="U73" s="69">
        <v>422</v>
      </c>
      <c r="V73" s="70">
        <v>1</v>
      </c>
      <c r="W73" s="69">
        <v>1</v>
      </c>
      <c r="X73" s="70">
        <f t="shared" si="25"/>
        <v>60.52</v>
      </c>
      <c r="Y73" s="77"/>
      <c r="Z73" s="77"/>
      <c r="AA73" s="77"/>
      <c r="AB73" s="77"/>
      <c r="AC73" s="77"/>
      <c r="AD73" s="77">
        <v>1</v>
      </c>
      <c r="AE73" s="78">
        <f t="shared" si="17"/>
        <v>0</v>
      </c>
      <c r="AF73" s="77">
        <f t="shared" si="26"/>
        <v>0</v>
      </c>
      <c r="AG73" s="77"/>
      <c r="AH73" s="77"/>
      <c r="AI73" s="77"/>
      <c r="AJ73" s="56">
        <f t="shared" si="27"/>
        <v>60.52</v>
      </c>
      <c r="AK73" s="69"/>
      <c r="AL73" s="69"/>
      <c r="AM73" s="95" t="s">
        <v>75</v>
      </c>
      <c r="AN73" s="95" t="s">
        <v>75</v>
      </c>
      <c r="AO73" s="94"/>
      <c r="AP73" s="95"/>
      <c r="AQ73" s="95"/>
      <c r="AR73" s="94">
        <f t="shared" si="28"/>
        <v>0</v>
      </c>
      <c r="AS73" s="97">
        <f t="shared" si="18"/>
        <v>60.52</v>
      </c>
      <c r="AT73" s="2">
        <f t="shared" si="29"/>
        <v>60.52</v>
      </c>
      <c r="AU73" s="2">
        <f t="shared" si="30"/>
        <v>60.52</v>
      </c>
      <c r="AV73" s="2">
        <f t="shared" si="31"/>
        <v>0</v>
      </c>
    </row>
    <row r="74" s="2" customFormat="1" ht="46" spans="1:48">
      <c r="A74" s="29">
        <v>72</v>
      </c>
      <c r="B74" s="27"/>
      <c r="C74" s="26" t="s">
        <v>275</v>
      </c>
      <c r="D74" s="27" t="s">
        <v>276</v>
      </c>
      <c r="E74" s="46" t="s">
        <v>277</v>
      </c>
      <c r="F74" s="45">
        <f>'[1]2021年度园区有效投入-技术改造'!$I73</f>
        <v>922.96</v>
      </c>
      <c r="G74" s="26" t="s">
        <v>86</v>
      </c>
      <c r="H74" s="27">
        <v>0.7</v>
      </c>
      <c r="I74" s="57">
        <f t="shared" si="19"/>
        <v>98.05</v>
      </c>
      <c r="J74" s="57">
        <f t="shared" si="20"/>
        <v>98.05</v>
      </c>
      <c r="K74" s="58">
        <v>633.11</v>
      </c>
      <c r="L74" s="59">
        <f t="shared" si="21"/>
        <v>1.45781933629227</v>
      </c>
      <c r="M74" s="57">
        <f t="shared" si="22"/>
        <v>98.43</v>
      </c>
      <c r="N74" s="56">
        <f t="shared" si="23"/>
        <v>98.43</v>
      </c>
      <c r="O74" s="26" t="s">
        <v>63</v>
      </c>
      <c r="P74" s="63">
        <v>11.5</v>
      </c>
      <c r="Q74" s="63" t="s">
        <v>64</v>
      </c>
      <c r="R74" s="56">
        <v>6</v>
      </c>
      <c r="S74" s="57">
        <v>1</v>
      </c>
      <c r="T74" s="56" t="str">
        <f t="shared" si="24"/>
        <v>是</v>
      </c>
      <c r="U74" s="69">
        <v>5056</v>
      </c>
      <c r="V74" s="70">
        <v>1</v>
      </c>
      <c r="W74" s="69">
        <v>1</v>
      </c>
      <c r="X74" s="70">
        <f t="shared" si="25"/>
        <v>86.76</v>
      </c>
      <c r="Y74" s="77"/>
      <c r="Z74" s="77"/>
      <c r="AA74" s="77"/>
      <c r="AB74" s="77"/>
      <c r="AC74" s="77"/>
      <c r="AD74" s="77">
        <v>1</v>
      </c>
      <c r="AE74" s="78">
        <f t="shared" si="17"/>
        <v>0</v>
      </c>
      <c r="AF74" s="77">
        <f t="shared" si="26"/>
        <v>0</v>
      </c>
      <c r="AG74" s="77"/>
      <c r="AH74" s="77"/>
      <c r="AI74" s="77"/>
      <c r="AJ74" s="56">
        <f t="shared" si="27"/>
        <v>86.76</v>
      </c>
      <c r="AK74" s="69"/>
      <c r="AL74" s="69"/>
      <c r="AM74" s="95" t="s">
        <v>75</v>
      </c>
      <c r="AN74" s="95" t="s">
        <v>75</v>
      </c>
      <c r="AO74" s="94"/>
      <c r="AP74" s="95"/>
      <c r="AQ74" s="95"/>
      <c r="AR74" s="94">
        <f t="shared" si="28"/>
        <v>0</v>
      </c>
      <c r="AS74" s="97">
        <f t="shared" si="18"/>
        <v>86.76</v>
      </c>
      <c r="AT74" s="2">
        <f t="shared" si="29"/>
        <v>86.76</v>
      </c>
      <c r="AU74" s="2">
        <f t="shared" si="30"/>
        <v>86.76</v>
      </c>
      <c r="AV74" s="2">
        <f t="shared" si="31"/>
        <v>0</v>
      </c>
    </row>
    <row r="75" s="2" customFormat="1" ht="46" spans="1:48">
      <c r="A75" s="29">
        <v>73</v>
      </c>
      <c r="B75" s="27"/>
      <c r="C75" s="26" t="s">
        <v>278</v>
      </c>
      <c r="D75" s="27" t="s">
        <v>279</v>
      </c>
      <c r="E75" s="46" t="s">
        <v>280</v>
      </c>
      <c r="F75" s="45">
        <f>'[1]2021年度园区有效投入-技术改造'!$I74</f>
        <v>4260.35</v>
      </c>
      <c r="G75" s="26" t="s">
        <v>62</v>
      </c>
      <c r="H75" s="27">
        <v>0.8</v>
      </c>
      <c r="I75" s="57">
        <f t="shared" si="19"/>
        <v>98.28</v>
      </c>
      <c r="J75" s="57">
        <f t="shared" si="20"/>
        <v>98.28</v>
      </c>
      <c r="K75" s="58">
        <v>174670.62</v>
      </c>
      <c r="L75" s="59">
        <f t="shared" si="21"/>
        <v>0.0243907647433781</v>
      </c>
      <c r="M75" s="57">
        <f t="shared" si="22"/>
        <v>98.01</v>
      </c>
      <c r="N75" s="56">
        <f t="shared" si="23"/>
        <v>98.01</v>
      </c>
      <c r="O75" s="26" t="s">
        <v>69</v>
      </c>
      <c r="P75" s="63" t="s">
        <v>70</v>
      </c>
      <c r="Q75" s="63" t="s">
        <v>70</v>
      </c>
      <c r="R75" s="56"/>
      <c r="S75" s="57">
        <f t="shared" ref="S75:S138" si="32">ROUND(J75*0.5+N75*0.5+R75,2)/100</f>
        <v>0.9815</v>
      </c>
      <c r="T75" s="56" t="str">
        <f t="shared" si="24"/>
        <v>是</v>
      </c>
      <c r="U75" s="69">
        <v>6146</v>
      </c>
      <c r="V75" s="70">
        <v>1</v>
      </c>
      <c r="W75" s="69">
        <v>1</v>
      </c>
      <c r="X75" s="70">
        <f t="shared" si="25"/>
        <v>402.69</v>
      </c>
      <c r="Y75" s="77" t="e">
        <f>VLOOKUP(C75,#REF!,9,FALSE)</f>
        <v>#REF!</v>
      </c>
      <c r="Z75" s="77" t="e">
        <f>VLOOKUP($C75,#REF!,3,FALSE)</f>
        <v>#REF!</v>
      </c>
      <c r="AA75" s="78" t="e">
        <f>VLOOKUP($C75,#REF!,4,FALSE)*0.8</f>
        <v>#REF!</v>
      </c>
      <c r="AB75" s="78" t="e">
        <f>VLOOKUP($C75,#REF!,5,FALSE)</f>
        <v>#REF!</v>
      </c>
      <c r="AC75" s="86" t="e">
        <f>VLOOKUP($C75,#REF!,6,FALSE)</f>
        <v>#REF!</v>
      </c>
      <c r="AD75" s="77">
        <v>1</v>
      </c>
      <c r="AE75" s="78" t="e">
        <f t="shared" si="17"/>
        <v>#REF!</v>
      </c>
      <c r="AF75" s="77" t="e">
        <f t="shared" si="26"/>
        <v>#REF!</v>
      </c>
      <c r="AG75" s="77"/>
      <c r="AH75" s="77"/>
      <c r="AI75" s="77"/>
      <c r="AJ75" s="56" t="e">
        <f t="shared" si="27"/>
        <v>#REF!</v>
      </c>
      <c r="AK75" s="69"/>
      <c r="AL75" s="69"/>
      <c r="AM75" s="95" t="s">
        <v>75</v>
      </c>
      <c r="AN75" s="95" t="s">
        <v>75</v>
      </c>
      <c r="AO75" s="94"/>
      <c r="AP75" s="95"/>
      <c r="AQ75" s="95"/>
      <c r="AR75" s="94">
        <f t="shared" si="28"/>
        <v>0</v>
      </c>
      <c r="AS75" s="97" t="e">
        <f t="shared" si="18"/>
        <v>#REF!</v>
      </c>
      <c r="AT75" s="2" t="e">
        <f t="shared" si="29"/>
        <v>#REF!</v>
      </c>
      <c r="AU75" s="2" t="e">
        <f t="shared" si="30"/>
        <v>#REF!</v>
      </c>
      <c r="AV75" s="2" t="e">
        <f t="shared" si="31"/>
        <v>#REF!</v>
      </c>
    </row>
    <row r="76" s="2" customFormat="1" ht="61" spans="1:48">
      <c r="A76" s="29">
        <v>74</v>
      </c>
      <c r="B76" s="27"/>
      <c r="C76" s="26" t="s">
        <v>281</v>
      </c>
      <c r="D76" s="27" t="s">
        <v>282</v>
      </c>
      <c r="E76" s="46" t="s">
        <v>283</v>
      </c>
      <c r="F76" s="45">
        <f>'[1]2021年度园区有效投入-技术改造'!$I75</f>
        <v>2403.47</v>
      </c>
      <c r="G76" s="26" t="s">
        <v>68</v>
      </c>
      <c r="H76" s="27">
        <v>1</v>
      </c>
      <c r="I76" s="57">
        <f t="shared" si="19"/>
        <v>98.15</v>
      </c>
      <c r="J76" s="57">
        <f t="shared" si="20"/>
        <v>98.15</v>
      </c>
      <c r="K76" s="58">
        <v>1317750.69</v>
      </c>
      <c r="L76" s="59">
        <f t="shared" si="21"/>
        <v>0.00182391860481591</v>
      </c>
      <c r="M76" s="57">
        <f t="shared" si="22"/>
        <v>98</v>
      </c>
      <c r="N76" s="56">
        <f t="shared" si="23"/>
        <v>98</v>
      </c>
      <c r="O76" s="26" t="s">
        <v>69</v>
      </c>
      <c r="P76" s="63" t="s">
        <v>70</v>
      </c>
      <c r="Q76" s="63" t="s">
        <v>70</v>
      </c>
      <c r="R76" s="56"/>
      <c r="S76" s="57">
        <f t="shared" si="32"/>
        <v>0.9808</v>
      </c>
      <c r="T76" s="56" t="str">
        <f t="shared" si="24"/>
        <v>是</v>
      </c>
      <c r="U76" s="69">
        <v>5819</v>
      </c>
      <c r="V76" s="70">
        <v>1</v>
      </c>
      <c r="W76" s="69">
        <v>1</v>
      </c>
      <c r="X76" s="70">
        <f t="shared" si="25"/>
        <v>236.66</v>
      </c>
      <c r="Y76" s="77" t="e">
        <f>VLOOKUP(C76,#REF!,9,FALSE)</f>
        <v>#REF!</v>
      </c>
      <c r="Z76" s="77" t="e">
        <f>VLOOKUP($C76,#REF!,3,FALSE)</f>
        <v>#REF!</v>
      </c>
      <c r="AA76" s="78" t="e">
        <f>VLOOKUP($C76,#REF!,4,FALSE)*0.8</f>
        <v>#REF!</v>
      </c>
      <c r="AB76" s="78" t="e">
        <f>VLOOKUP($C76,#REF!,5,FALSE)</f>
        <v>#REF!</v>
      </c>
      <c r="AC76" s="86" t="e">
        <f>VLOOKUP($C76,#REF!,6,FALSE)</f>
        <v>#REF!</v>
      </c>
      <c r="AD76" s="77">
        <v>1</v>
      </c>
      <c r="AE76" s="78" t="e">
        <f t="shared" si="17"/>
        <v>#REF!</v>
      </c>
      <c r="AF76" s="77" t="e">
        <f t="shared" si="26"/>
        <v>#REF!</v>
      </c>
      <c r="AG76" s="77"/>
      <c r="AH76" s="77"/>
      <c r="AI76" s="77"/>
      <c r="AJ76" s="56" t="e">
        <f t="shared" si="27"/>
        <v>#REF!</v>
      </c>
      <c r="AK76" s="69"/>
      <c r="AL76" s="69"/>
      <c r="AM76" s="95">
        <v>246.4</v>
      </c>
      <c r="AN76" s="95" t="s">
        <v>75</v>
      </c>
      <c r="AO76" s="94"/>
      <c r="AP76" s="95"/>
      <c r="AQ76" s="95"/>
      <c r="AR76" s="94">
        <f t="shared" si="28"/>
        <v>246.4</v>
      </c>
      <c r="AS76" s="97" t="e">
        <f t="shared" si="18"/>
        <v>#REF!</v>
      </c>
      <c r="AT76" s="2" t="e">
        <f t="shared" si="29"/>
        <v>#REF!</v>
      </c>
      <c r="AU76" s="2" t="e">
        <f t="shared" si="30"/>
        <v>#REF!</v>
      </c>
      <c r="AV76" s="2" t="e">
        <f t="shared" si="31"/>
        <v>#REF!</v>
      </c>
    </row>
    <row r="77" s="2" customFormat="1" ht="61" spans="1:48">
      <c r="A77" s="29">
        <v>75</v>
      </c>
      <c r="B77" s="27"/>
      <c r="C77" s="26" t="s">
        <v>284</v>
      </c>
      <c r="D77" s="27" t="s">
        <v>285</v>
      </c>
      <c r="E77" s="46" t="s">
        <v>286</v>
      </c>
      <c r="F77" s="45">
        <f>'[1]2021年度园区有效投入-技术改造'!$I76</f>
        <v>1446.75</v>
      </c>
      <c r="G77" s="26" t="s">
        <v>62</v>
      </c>
      <c r="H77" s="27">
        <v>0.8</v>
      </c>
      <c r="I77" s="57">
        <f t="shared" si="19"/>
        <v>98.09</v>
      </c>
      <c r="J77" s="57">
        <f t="shared" si="20"/>
        <v>98.09</v>
      </c>
      <c r="K77" s="58">
        <v>68357.45</v>
      </c>
      <c r="L77" s="59">
        <f t="shared" si="21"/>
        <v>0.0211644817060906</v>
      </c>
      <c r="M77" s="57">
        <f t="shared" si="22"/>
        <v>98.01</v>
      </c>
      <c r="N77" s="56">
        <f t="shared" si="23"/>
        <v>98.01</v>
      </c>
      <c r="O77" s="26" t="s">
        <v>69</v>
      </c>
      <c r="P77" s="63" t="s">
        <v>70</v>
      </c>
      <c r="Q77" s="63" t="s">
        <v>70</v>
      </c>
      <c r="R77" s="56"/>
      <c r="S77" s="57">
        <f t="shared" si="32"/>
        <v>0.9805</v>
      </c>
      <c r="T77" s="56" t="str">
        <f t="shared" si="24"/>
        <v>是</v>
      </c>
      <c r="U77" s="69">
        <v>1000</v>
      </c>
      <c r="V77" s="70">
        <v>1</v>
      </c>
      <c r="W77" s="69">
        <v>1</v>
      </c>
      <c r="X77" s="70">
        <f t="shared" si="25"/>
        <v>136.63</v>
      </c>
      <c r="Y77" s="77"/>
      <c r="Z77" s="77"/>
      <c r="AA77" s="77"/>
      <c r="AB77" s="77"/>
      <c r="AC77" s="77"/>
      <c r="AD77" s="77">
        <v>1</v>
      </c>
      <c r="AE77" s="78">
        <f t="shared" si="17"/>
        <v>0</v>
      </c>
      <c r="AF77" s="77">
        <f t="shared" si="26"/>
        <v>0</v>
      </c>
      <c r="AG77" s="77"/>
      <c r="AH77" s="77"/>
      <c r="AI77" s="77"/>
      <c r="AJ77" s="56">
        <f t="shared" si="27"/>
        <v>136.63</v>
      </c>
      <c r="AK77" s="69"/>
      <c r="AL77" s="69"/>
      <c r="AM77" s="95" t="s">
        <v>75</v>
      </c>
      <c r="AN77" s="95" t="s">
        <v>75</v>
      </c>
      <c r="AO77" s="94"/>
      <c r="AP77" s="95"/>
      <c r="AQ77" s="95"/>
      <c r="AR77" s="94">
        <f t="shared" si="28"/>
        <v>0</v>
      </c>
      <c r="AS77" s="97">
        <f t="shared" si="18"/>
        <v>136.63</v>
      </c>
      <c r="AT77" s="2">
        <f t="shared" si="29"/>
        <v>136.63</v>
      </c>
      <c r="AU77" s="2">
        <f t="shared" si="30"/>
        <v>136.63</v>
      </c>
      <c r="AV77" s="2">
        <f t="shared" si="31"/>
        <v>0</v>
      </c>
    </row>
    <row r="78" s="2" customFormat="1" ht="46" spans="1:48">
      <c r="A78" s="29">
        <v>76</v>
      </c>
      <c r="B78" s="27"/>
      <c r="C78" s="30" t="s">
        <v>287</v>
      </c>
      <c r="D78" s="27" t="s">
        <v>288</v>
      </c>
      <c r="E78" s="46" t="s">
        <v>289</v>
      </c>
      <c r="F78" s="45">
        <f>'[1]2021年度园区有效投入-技术改造'!$I77</f>
        <v>800.53</v>
      </c>
      <c r="G78" s="26" t="s">
        <v>62</v>
      </c>
      <c r="H78" s="27">
        <v>0.8</v>
      </c>
      <c r="I78" s="57">
        <f t="shared" si="19"/>
        <v>98.04</v>
      </c>
      <c r="J78" s="57">
        <f t="shared" si="20"/>
        <v>98.04</v>
      </c>
      <c r="K78" s="58">
        <v>294.69</v>
      </c>
      <c r="L78" s="59">
        <f t="shared" si="21"/>
        <v>2.71651566052462</v>
      </c>
      <c r="M78" s="57">
        <f t="shared" si="22"/>
        <v>98.81</v>
      </c>
      <c r="N78" s="56">
        <f t="shared" si="23"/>
        <v>98.81</v>
      </c>
      <c r="O78" s="26" t="s">
        <v>69</v>
      </c>
      <c r="P78" s="63" t="s">
        <v>70</v>
      </c>
      <c r="Q78" s="63" t="s">
        <v>70</v>
      </c>
      <c r="R78" s="56"/>
      <c r="S78" s="57">
        <f t="shared" si="32"/>
        <v>0.9843</v>
      </c>
      <c r="T78" s="56" t="str">
        <f t="shared" si="24"/>
        <v>是</v>
      </c>
      <c r="U78" s="69">
        <v>800</v>
      </c>
      <c r="V78" s="70">
        <v>1</v>
      </c>
      <c r="W78" s="69">
        <v>1</v>
      </c>
      <c r="X78" s="70">
        <f t="shared" si="25"/>
        <v>75.85</v>
      </c>
      <c r="Y78" s="77"/>
      <c r="Z78" s="77"/>
      <c r="AA78" s="77"/>
      <c r="AB78" s="77"/>
      <c r="AC78" s="77"/>
      <c r="AD78" s="77">
        <v>1</v>
      </c>
      <c r="AE78" s="78">
        <f t="shared" si="17"/>
        <v>0</v>
      </c>
      <c r="AF78" s="77">
        <f t="shared" si="26"/>
        <v>0</v>
      </c>
      <c r="AG78" s="77"/>
      <c r="AH78" s="77"/>
      <c r="AI78" s="77"/>
      <c r="AJ78" s="56">
        <f t="shared" si="27"/>
        <v>75.85</v>
      </c>
      <c r="AK78" s="69"/>
      <c r="AL78" s="69"/>
      <c r="AM78" s="95" t="s">
        <v>75</v>
      </c>
      <c r="AN78" s="95" t="s">
        <v>75</v>
      </c>
      <c r="AO78" s="94"/>
      <c r="AP78" s="95"/>
      <c r="AQ78" s="95"/>
      <c r="AR78" s="94">
        <f t="shared" si="28"/>
        <v>0</v>
      </c>
      <c r="AS78" s="97">
        <f t="shared" si="18"/>
        <v>75.85</v>
      </c>
      <c r="AT78" s="2">
        <f t="shared" si="29"/>
        <v>75.85</v>
      </c>
      <c r="AU78" s="2">
        <f t="shared" si="30"/>
        <v>75.85</v>
      </c>
      <c r="AV78" s="2">
        <f t="shared" si="31"/>
        <v>0</v>
      </c>
    </row>
    <row r="79" s="2" customFormat="1" ht="46" spans="1:48">
      <c r="A79" s="29">
        <v>77</v>
      </c>
      <c r="B79" s="27"/>
      <c r="C79" s="26" t="s">
        <v>290</v>
      </c>
      <c r="D79" s="27" t="s">
        <v>291</v>
      </c>
      <c r="E79" s="46" t="s">
        <v>292</v>
      </c>
      <c r="F79" s="45">
        <f>'[1]2021年度园区有效投入-技术改造'!$I78</f>
        <v>1968.16</v>
      </c>
      <c r="G79" s="26" t="s">
        <v>86</v>
      </c>
      <c r="H79" s="27">
        <v>0.7</v>
      </c>
      <c r="I79" s="57">
        <f t="shared" si="19"/>
        <v>98.12</v>
      </c>
      <c r="J79" s="57">
        <f t="shared" si="20"/>
        <v>98.12</v>
      </c>
      <c r="K79" s="58">
        <v>2680.75</v>
      </c>
      <c r="L79" s="59">
        <f t="shared" si="21"/>
        <v>0.734182598153502</v>
      </c>
      <c r="M79" s="57">
        <f t="shared" si="22"/>
        <v>98.22</v>
      </c>
      <c r="N79" s="56">
        <f t="shared" si="23"/>
        <v>98.22</v>
      </c>
      <c r="O79" s="26" t="s">
        <v>69</v>
      </c>
      <c r="P79" s="63" t="s">
        <v>70</v>
      </c>
      <c r="Q79" s="63" t="s">
        <v>70</v>
      </c>
      <c r="R79" s="56"/>
      <c r="S79" s="57">
        <f t="shared" si="32"/>
        <v>0.9817</v>
      </c>
      <c r="T79" s="56" t="str">
        <f t="shared" si="24"/>
        <v>是</v>
      </c>
      <c r="U79" s="69">
        <v>1500</v>
      </c>
      <c r="V79" s="70">
        <v>1</v>
      </c>
      <c r="W79" s="69">
        <v>1</v>
      </c>
      <c r="X79" s="70">
        <f t="shared" si="25"/>
        <v>182.13</v>
      </c>
      <c r="Y79" s="77"/>
      <c r="Z79" s="77"/>
      <c r="AA79" s="77"/>
      <c r="AB79" s="77"/>
      <c r="AC79" s="77"/>
      <c r="AD79" s="77">
        <v>1</v>
      </c>
      <c r="AE79" s="78">
        <f t="shared" si="17"/>
        <v>0</v>
      </c>
      <c r="AF79" s="77">
        <f t="shared" si="26"/>
        <v>0</v>
      </c>
      <c r="AG79" s="77"/>
      <c r="AH79" s="77"/>
      <c r="AI79" s="77"/>
      <c r="AJ79" s="56">
        <f t="shared" si="27"/>
        <v>182.13</v>
      </c>
      <c r="AK79" s="69"/>
      <c r="AL79" s="69"/>
      <c r="AM79" s="95" t="s">
        <v>75</v>
      </c>
      <c r="AN79" s="95" t="s">
        <v>75</v>
      </c>
      <c r="AO79" s="94"/>
      <c r="AP79" s="95"/>
      <c r="AQ79" s="95"/>
      <c r="AR79" s="94">
        <f t="shared" si="28"/>
        <v>0</v>
      </c>
      <c r="AS79" s="97">
        <f t="shared" si="18"/>
        <v>182.13</v>
      </c>
      <c r="AT79" s="2">
        <f t="shared" si="29"/>
        <v>182.13</v>
      </c>
      <c r="AU79" s="2">
        <f t="shared" si="30"/>
        <v>182.13</v>
      </c>
      <c r="AV79" s="2">
        <f t="shared" si="31"/>
        <v>0</v>
      </c>
    </row>
    <row r="80" s="2" customFormat="1" ht="46" spans="1:48">
      <c r="A80" s="29">
        <v>78</v>
      </c>
      <c r="B80" s="27"/>
      <c r="C80" s="26" t="s">
        <v>293</v>
      </c>
      <c r="D80" s="27" t="s">
        <v>294</v>
      </c>
      <c r="E80" s="46" t="s">
        <v>295</v>
      </c>
      <c r="F80" s="45">
        <f>'[1]2021年度园区有效投入-技术改造'!$I79</f>
        <v>586.46</v>
      </c>
      <c r="G80" s="26" t="s">
        <v>86</v>
      </c>
      <c r="H80" s="27">
        <v>0.7</v>
      </c>
      <c r="I80" s="57">
        <f t="shared" si="19"/>
        <v>98.03</v>
      </c>
      <c r="J80" s="57">
        <f t="shared" si="20"/>
        <v>98.03</v>
      </c>
      <c r="K80" s="58">
        <v>287.69</v>
      </c>
      <c r="L80" s="59">
        <f t="shared" si="21"/>
        <v>2.0385136779172</v>
      </c>
      <c r="M80" s="57">
        <f t="shared" si="22"/>
        <v>98.61</v>
      </c>
      <c r="N80" s="56">
        <f t="shared" si="23"/>
        <v>98.61</v>
      </c>
      <c r="O80" s="26" t="s">
        <v>69</v>
      </c>
      <c r="P80" s="63" t="s">
        <v>70</v>
      </c>
      <c r="Q80" s="63" t="s">
        <v>70</v>
      </c>
      <c r="R80" s="56"/>
      <c r="S80" s="57">
        <f t="shared" si="32"/>
        <v>0.9832</v>
      </c>
      <c r="T80" s="56" t="str">
        <f t="shared" si="24"/>
        <v>是</v>
      </c>
      <c r="U80" s="69" t="s">
        <v>79</v>
      </c>
      <c r="V80" s="70">
        <v>0.8</v>
      </c>
      <c r="W80" s="69">
        <v>1</v>
      </c>
      <c r="X80" s="70">
        <f t="shared" si="25"/>
        <v>43.47</v>
      </c>
      <c r="Y80" s="77" t="e">
        <f>VLOOKUP(C80,#REF!,9,FALSE)</f>
        <v>#REF!</v>
      </c>
      <c r="Z80" s="77" t="e">
        <f>VLOOKUP($C80,#REF!,3,FALSE)</f>
        <v>#REF!</v>
      </c>
      <c r="AA80" s="78" t="e">
        <f>VLOOKUP($C80,#REF!,4,FALSE)*0.8</f>
        <v>#REF!</v>
      </c>
      <c r="AB80" s="78" t="e">
        <f>VLOOKUP($C80,#REF!,5,FALSE)</f>
        <v>#REF!</v>
      </c>
      <c r="AC80" s="86" t="e">
        <f>VLOOKUP($C80,#REF!,6,FALSE)</f>
        <v>#REF!</v>
      </c>
      <c r="AD80" s="77">
        <v>1</v>
      </c>
      <c r="AE80" s="78" t="e">
        <f t="shared" si="17"/>
        <v>#REF!</v>
      </c>
      <c r="AF80" s="77" t="e">
        <f t="shared" si="26"/>
        <v>#REF!</v>
      </c>
      <c r="AG80" s="77"/>
      <c r="AH80" s="77"/>
      <c r="AI80" s="77"/>
      <c r="AJ80" s="56" t="e">
        <f t="shared" si="27"/>
        <v>#REF!</v>
      </c>
      <c r="AK80" s="69"/>
      <c r="AL80" s="69"/>
      <c r="AM80" s="95" t="s">
        <v>75</v>
      </c>
      <c r="AN80" s="95" t="s">
        <v>75</v>
      </c>
      <c r="AO80" s="94"/>
      <c r="AP80" s="95"/>
      <c r="AQ80" s="95"/>
      <c r="AR80" s="94">
        <f t="shared" si="28"/>
        <v>0</v>
      </c>
      <c r="AS80" s="97" t="e">
        <f t="shared" si="18"/>
        <v>#REF!</v>
      </c>
      <c r="AT80" s="2" t="e">
        <f t="shared" si="29"/>
        <v>#REF!</v>
      </c>
      <c r="AU80" s="2" t="e">
        <f t="shared" si="30"/>
        <v>#REF!</v>
      </c>
      <c r="AV80" s="2" t="e">
        <f t="shared" si="31"/>
        <v>#REF!</v>
      </c>
    </row>
    <row r="81" s="2" customFormat="1" ht="61" spans="1:48">
      <c r="A81" s="29">
        <v>79</v>
      </c>
      <c r="B81" s="27"/>
      <c r="C81" s="26" t="s">
        <v>296</v>
      </c>
      <c r="D81" s="27" t="s">
        <v>297</v>
      </c>
      <c r="E81" s="46" t="s">
        <v>298</v>
      </c>
      <c r="F81" s="45">
        <f>'[1]2021年度园区有效投入-技术改造'!$I80</f>
        <v>604.08</v>
      </c>
      <c r="G81" s="26" t="s">
        <v>62</v>
      </c>
      <c r="H81" s="27">
        <v>0.8</v>
      </c>
      <c r="I81" s="57">
        <f t="shared" si="19"/>
        <v>98.03</v>
      </c>
      <c r="J81" s="57">
        <f t="shared" si="20"/>
        <v>98.03</v>
      </c>
      <c r="K81" s="58">
        <v>7334.74</v>
      </c>
      <c r="L81" s="59">
        <f t="shared" si="21"/>
        <v>0.0823587475493337</v>
      </c>
      <c r="M81" s="57">
        <f t="shared" si="22"/>
        <v>98.02</v>
      </c>
      <c r="N81" s="56">
        <f t="shared" si="23"/>
        <v>98.02</v>
      </c>
      <c r="O81" s="26" t="s">
        <v>69</v>
      </c>
      <c r="P81" s="63" t="s">
        <v>70</v>
      </c>
      <c r="Q81" s="63" t="s">
        <v>70</v>
      </c>
      <c r="R81" s="56"/>
      <c r="S81" s="57">
        <f t="shared" si="32"/>
        <v>0.9803</v>
      </c>
      <c r="T81" s="56" t="str">
        <f t="shared" si="24"/>
        <v>是</v>
      </c>
      <c r="U81" s="69" t="s">
        <v>79</v>
      </c>
      <c r="V81" s="70">
        <v>0.8</v>
      </c>
      <c r="W81" s="69">
        <v>1</v>
      </c>
      <c r="X81" s="70">
        <f t="shared" si="25"/>
        <v>45.63</v>
      </c>
      <c r="Y81" s="77"/>
      <c r="Z81" s="77"/>
      <c r="AA81" s="77"/>
      <c r="AB81" s="77"/>
      <c r="AC81" s="77"/>
      <c r="AD81" s="77">
        <v>1</v>
      </c>
      <c r="AE81" s="78">
        <f t="shared" ref="AE81:AE144" si="33">Y81*0.05*AC81</f>
        <v>0</v>
      </c>
      <c r="AF81" s="77">
        <f t="shared" si="26"/>
        <v>0</v>
      </c>
      <c r="AG81" s="77"/>
      <c r="AH81" s="77"/>
      <c r="AI81" s="77"/>
      <c r="AJ81" s="56">
        <f t="shared" si="27"/>
        <v>45.63</v>
      </c>
      <c r="AK81" s="69"/>
      <c r="AL81" s="69"/>
      <c r="AM81" s="95" t="s">
        <v>75</v>
      </c>
      <c r="AN81" s="95" t="s">
        <v>75</v>
      </c>
      <c r="AO81" s="94"/>
      <c r="AP81" s="95"/>
      <c r="AQ81" s="95"/>
      <c r="AR81" s="94">
        <f t="shared" si="28"/>
        <v>0</v>
      </c>
      <c r="AS81" s="97">
        <f t="shared" ref="AS81:AS144" si="34">IF(AR81&gt;=AJ81,0,X81+AF81+AI81-AR81)</f>
        <v>45.63</v>
      </c>
      <c r="AT81" s="2">
        <f t="shared" si="29"/>
        <v>45.63</v>
      </c>
      <c r="AU81" s="2">
        <f t="shared" si="30"/>
        <v>45.63</v>
      </c>
      <c r="AV81" s="2">
        <f t="shared" si="31"/>
        <v>0</v>
      </c>
    </row>
    <row r="82" s="2" customFormat="1" ht="61" spans="1:48">
      <c r="A82" s="29">
        <v>80</v>
      </c>
      <c r="B82" s="27"/>
      <c r="C82" s="26" t="s">
        <v>299</v>
      </c>
      <c r="D82" s="27" t="s">
        <v>300</v>
      </c>
      <c r="E82" s="46" t="s">
        <v>301</v>
      </c>
      <c r="F82" s="45">
        <f>'[1]2021年度园区有效投入-技术改造'!$I81</f>
        <v>1325.14</v>
      </c>
      <c r="G82" s="26" t="s">
        <v>86</v>
      </c>
      <c r="H82" s="27">
        <v>0.7</v>
      </c>
      <c r="I82" s="57">
        <f t="shared" si="19"/>
        <v>98.08</v>
      </c>
      <c r="J82" s="57">
        <f t="shared" si="20"/>
        <v>98.08</v>
      </c>
      <c r="K82" s="58">
        <v>2588.17</v>
      </c>
      <c r="L82" s="59">
        <f t="shared" si="21"/>
        <v>0.511998825424914</v>
      </c>
      <c r="M82" s="57">
        <f t="shared" si="22"/>
        <v>98.15</v>
      </c>
      <c r="N82" s="56">
        <f t="shared" si="23"/>
        <v>98.15</v>
      </c>
      <c r="O82" s="26" t="s">
        <v>69</v>
      </c>
      <c r="P82" s="63" t="s">
        <v>70</v>
      </c>
      <c r="Q82" s="63" t="s">
        <v>70</v>
      </c>
      <c r="R82" s="56"/>
      <c r="S82" s="57">
        <f t="shared" si="32"/>
        <v>0.9812</v>
      </c>
      <c r="T82" s="56" t="str">
        <f t="shared" si="24"/>
        <v>是</v>
      </c>
      <c r="U82" s="69" t="s">
        <v>79</v>
      </c>
      <c r="V82" s="70">
        <v>0.8</v>
      </c>
      <c r="W82" s="69">
        <v>1</v>
      </c>
      <c r="X82" s="70">
        <f t="shared" si="25"/>
        <v>98.06</v>
      </c>
      <c r="Y82" s="77"/>
      <c r="Z82" s="77"/>
      <c r="AA82" s="77"/>
      <c r="AB82" s="77"/>
      <c r="AC82" s="77"/>
      <c r="AD82" s="77">
        <v>1</v>
      </c>
      <c r="AE82" s="78">
        <f t="shared" si="33"/>
        <v>0</v>
      </c>
      <c r="AF82" s="77">
        <f t="shared" si="26"/>
        <v>0</v>
      </c>
      <c r="AG82" s="77"/>
      <c r="AH82" s="77"/>
      <c r="AI82" s="77"/>
      <c r="AJ82" s="56">
        <f t="shared" si="27"/>
        <v>98.06</v>
      </c>
      <c r="AK82" s="69"/>
      <c r="AL82" s="69"/>
      <c r="AM82" s="95" t="s">
        <v>75</v>
      </c>
      <c r="AN82" s="95" t="s">
        <v>75</v>
      </c>
      <c r="AO82" s="94"/>
      <c r="AP82" s="95"/>
      <c r="AQ82" s="95"/>
      <c r="AR82" s="94">
        <f t="shared" si="28"/>
        <v>0</v>
      </c>
      <c r="AS82" s="97">
        <f t="shared" si="34"/>
        <v>98.06</v>
      </c>
      <c r="AT82" s="2">
        <f t="shared" si="29"/>
        <v>98.06</v>
      </c>
      <c r="AU82" s="2">
        <f t="shared" si="30"/>
        <v>98.06</v>
      </c>
      <c r="AV82" s="2">
        <f t="shared" si="31"/>
        <v>0</v>
      </c>
    </row>
    <row r="83" s="2" customFormat="1" ht="46" spans="1:48">
      <c r="A83" s="29">
        <v>81</v>
      </c>
      <c r="B83" s="27"/>
      <c r="C83" s="26" t="s">
        <v>302</v>
      </c>
      <c r="D83" s="27" t="s">
        <v>303</v>
      </c>
      <c r="E83" s="46" t="s">
        <v>304</v>
      </c>
      <c r="F83" s="45">
        <f>'[1]2021年度园区有效投入-技术改造'!$I82</f>
        <v>6798.1</v>
      </c>
      <c r="G83" s="26" t="s">
        <v>62</v>
      </c>
      <c r="H83" s="27">
        <v>0.8</v>
      </c>
      <c r="I83" s="57">
        <f t="shared" si="19"/>
        <v>98.46</v>
      </c>
      <c r="J83" s="57">
        <f t="shared" si="20"/>
        <v>98.46</v>
      </c>
      <c r="K83" s="58">
        <v>102392.34</v>
      </c>
      <c r="L83" s="59">
        <f t="shared" si="21"/>
        <v>0.0663926617948179</v>
      </c>
      <c r="M83" s="57">
        <f t="shared" si="22"/>
        <v>98.02</v>
      </c>
      <c r="N83" s="56">
        <f t="shared" si="23"/>
        <v>98.02</v>
      </c>
      <c r="O83" s="26" t="s">
        <v>69</v>
      </c>
      <c r="P83" s="63" t="s">
        <v>70</v>
      </c>
      <c r="Q83" s="63" t="s">
        <v>70</v>
      </c>
      <c r="R83" s="56"/>
      <c r="S83" s="57">
        <f t="shared" si="32"/>
        <v>0.9824</v>
      </c>
      <c r="T83" s="56" t="str">
        <f t="shared" si="24"/>
        <v>是</v>
      </c>
      <c r="U83" s="69" t="s">
        <v>79</v>
      </c>
      <c r="V83" s="70">
        <v>0.8</v>
      </c>
      <c r="W83" s="69">
        <v>1</v>
      </c>
      <c r="X83" s="70">
        <f t="shared" si="25"/>
        <v>514.44</v>
      </c>
      <c r="Y83" s="77"/>
      <c r="Z83" s="77"/>
      <c r="AA83" s="77"/>
      <c r="AB83" s="77"/>
      <c r="AC83" s="77"/>
      <c r="AD83" s="77">
        <v>1</v>
      </c>
      <c r="AE83" s="78">
        <f t="shared" si="33"/>
        <v>0</v>
      </c>
      <c r="AF83" s="77">
        <f t="shared" si="26"/>
        <v>0</v>
      </c>
      <c r="AG83" s="77"/>
      <c r="AH83" s="77"/>
      <c r="AI83" s="77"/>
      <c r="AJ83" s="56">
        <f t="shared" si="27"/>
        <v>514.44</v>
      </c>
      <c r="AK83" s="69"/>
      <c r="AL83" s="69"/>
      <c r="AM83" s="95">
        <v>183.6</v>
      </c>
      <c r="AN83" s="95" t="s">
        <v>75</v>
      </c>
      <c r="AO83" s="94"/>
      <c r="AP83" s="95"/>
      <c r="AQ83" s="95"/>
      <c r="AR83" s="94">
        <f t="shared" si="28"/>
        <v>183.6</v>
      </c>
      <c r="AS83" s="97">
        <f t="shared" si="34"/>
        <v>330.84</v>
      </c>
      <c r="AT83" s="2">
        <f t="shared" si="29"/>
        <v>514.44</v>
      </c>
      <c r="AU83" s="2">
        <f t="shared" si="30"/>
        <v>330.84</v>
      </c>
      <c r="AV83" s="2">
        <f t="shared" si="31"/>
        <v>0</v>
      </c>
    </row>
    <row r="84" s="2" customFormat="1" ht="61" spans="1:48">
      <c r="A84" s="29">
        <v>82</v>
      </c>
      <c r="B84" s="27"/>
      <c r="C84" s="26" t="s">
        <v>305</v>
      </c>
      <c r="D84" s="27" t="s">
        <v>306</v>
      </c>
      <c r="E84" s="46" t="s">
        <v>307</v>
      </c>
      <c r="F84" s="45">
        <f>'[1]2021年度园区有效投入-技术改造'!$I83</f>
        <v>204.17</v>
      </c>
      <c r="G84" s="26" t="s">
        <v>86</v>
      </c>
      <c r="H84" s="27">
        <v>0.7</v>
      </c>
      <c r="I84" s="57">
        <f t="shared" si="19"/>
        <v>98</v>
      </c>
      <c r="J84" s="57">
        <f t="shared" si="20"/>
        <v>98</v>
      </c>
      <c r="K84" s="58">
        <v>840.63</v>
      </c>
      <c r="L84" s="59">
        <f t="shared" si="21"/>
        <v>0.242877365785185</v>
      </c>
      <c r="M84" s="57">
        <f t="shared" si="22"/>
        <v>98.07</v>
      </c>
      <c r="N84" s="56">
        <f t="shared" si="23"/>
        <v>98.07</v>
      </c>
      <c r="O84" s="26" t="s">
        <v>69</v>
      </c>
      <c r="P84" s="63" t="s">
        <v>70</v>
      </c>
      <c r="Q84" s="63" t="s">
        <v>70</v>
      </c>
      <c r="R84" s="56"/>
      <c r="S84" s="57">
        <f t="shared" si="32"/>
        <v>0.9804</v>
      </c>
      <c r="T84" s="56" t="str">
        <f t="shared" si="24"/>
        <v>否</v>
      </c>
      <c r="U84" s="69" t="s">
        <v>79</v>
      </c>
      <c r="V84" s="70">
        <v>1</v>
      </c>
      <c r="W84" s="69">
        <v>1</v>
      </c>
      <c r="X84" s="70">
        <f t="shared" si="25"/>
        <v>18.87</v>
      </c>
      <c r="Y84" s="77"/>
      <c r="Z84" s="77"/>
      <c r="AA84" s="77"/>
      <c r="AB84" s="77"/>
      <c r="AC84" s="77"/>
      <c r="AD84" s="77">
        <v>1</v>
      </c>
      <c r="AE84" s="78">
        <f t="shared" si="33"/>
        <v>0</v>
      </c>
      <c r="AF84" s="77">
        <f t="shared" si="26"/>
        <v>0</v>
      </c>
      <c r="AG84" s="77"/>
      <c r="AH84" s="77"/>
      <c r="AI84" s="77"/>
      <c r="AJ84" s="56">
        <f t="shared" si="27"/>
        <v>18.87</v>
      </c>
      <c r="AK84" s="69"/>
      <c r="AL84" s="69"/>
      <c r="AM84" s="95" t="s">
        <v>75</v>
      </c>
      <c r="AN84" s="95" t="s">
        <v>75</v>
      </c>
      <c r="AO84" s="94"/>
      <c r="AP84" s="95"/>
      <c r="AQ84" s="95"/>
      <c r="AR84" s="94">
        <f t="shared" si="28"/>
        <v>0</v>
      </c>
      <c r="AS84" s="97">
        <f t="shared" si="34"/>
        <v>18.87</v>
      </c>
      <c r="AT84" s="2">
        <f t="shared" si="29"/>
        <v>18.87</v>
      </c>
      <c r="AU84" s="2">
        <f t="shared" si="30"/>
        <v>18.87</v>
      </c>
      <c r="AV84" s="2">
        <f t="shared" si="31"/>
        <v>0</v>
      </c>
    </row>
    <row r="85" s="2" customFormat="1" ht="46" spans="1:48">
      <c r="A85" s="29">
        <v>83</v>
      </c>
      <c r="B85" s="27"/>
      <c r="C85" s="26" t="s">
        <v>308</v>
      </c>
      <c r="D85" s="27" t="s">
        <v>309</v>
      </c>
      <c r="E85" s="46" t="s">
        <v>310</v>
      </c>
      <c r="F85" s="45">
        <f>'[1]2021年度园区有效投入-技术改造'!$I84</f>
        <v>609.28</v>
      </c>
      <c r="G85" s="26" t="s">
        <v>90</v>
      </c>
      <c r="H85" s="27">
        <v>0.6</v>
      </c>
      <c r="I85" s="57">
        <f t="shared" si="19"/>
        <v>98.03</v>
      </c>
      <c r="J85" s="57">
        <f t="shared" si="20"/>
        <v>98.03</v>
      </c>
      <c r="K85" s="58">
        <v>205.68</v>
      </c>
      <c r="L85" s="59">
        <f t="shared" si="21"/>
        <v>2.96227148969273</v>
      </c>
      <c r="M85" s="57">
        <f t="shared" si="22"/>
        <v>98.88</v>
      </c>
      <c r="N85" s="56">
        <f t="shared" si="23"/>
        <v>98.88</v>
      </c>
      <c r="O85" s="26" t="s">
        <v>69</v>
      </c>
      <c r="P85" s="63" t="s">
        <v>70</v>
      </c>
      <c r="Q85" s="63" t="s">
        <v>70</v>
      </c>
      <c r="R85" s="56"/>
      <c r="S85" s="57">
        <f t="shared" si="32"/>
        <v>0.9846</v>
      </c>
      <c r="T85" s="56" t="str">
        <f t="shared" si="24"/>
        <v>是</v>
      </c>
      <c r="U85" s="69">
        <v>976</v>
      </c>
      <c r="V85" s="70">
        <v>1</v>
      </c>
      <c r="W85" s="69">
        <v>1</v>
      </c>
      <c r="X85" s="70">
        <f t="shared" si="25"/>
        <v>55.3</v>
      </c>
      <c r="Y85" s="77"/>
      <c r="Z85" s="77"/>
      <c r="AA85" s="77"/>
      <c r="AB85" s="77"/>
      <c r="AC85" s="77"/>
      <c r="AD85" s="77">
        <v>1</v>
      </c>
      <c r="AE85" s="78">
        <f t="shared" si="33"/>
        <v>0</v>
      </c>
      <c r="AF85" s="77">
        <f t="shared" si="26"/>
        <v>0</v>
      </c>
      <c r="AG85" s="77"/>
      <c r="AH85" s="77"/>
      <c r="AI85" s="77"/>
      <c r="AJ85" s="56">
        <f t="shared" si="27"/>
        <v>55.3</v>
      </c>
      <c r="AK85" s="69"/>
      <c r="AL85" s="69"/>
      <c r="AM85" s="95" t="s">
        <v>75</v>
      </c>
      <c r="AN85" s="95" t="s">
        <v>75</v>
      </c>
      <c r="AO85" s="94"/>
      <c r="AP85" s="95"/>
      <c r="AQ85" s="95"/>
      <c r="AR85" s="94">
        <f t="shared" si="28"/>
        <v>0</v>
      </c>
      <c r="AS85" s="97">
        <f t="shared" si="34"/>
        <v>55.3</v>
      </c>
      <c r="AT85" s="2">
        <f t="shared" si="29"/>
        <v>55.3</v>
      </c>
      <c r="AU85" s="2">
        <f t="shared" si="30"/>
        <v>55.3</v>
      </c>
      <c r="AV85" s="2">
        <f t="shared" si="31"/>
        <v>0</v>
      </c>
    </row>
    <row r="86" s="2" customFormat="1" ht="61" spans="1:48">
      <c r="A86" s="29">
        <v>84</v>
      </c>
      <c r="B86" s="27"/>
      <c r="C86" s="26" t="s">
        <v>311</v>
      </c>
      <c r="D86" s="27" t="s">
        <v>312</v>
      </c>
      <c r="E86" s="46" t="s">
        <v>313</v>
      </c>
      <c r="F86" s="45">
        <f>'[1]2021年度园区有效投入-技术改造'!$I85</f>
        <v>949.05</v>
      </c>
      <c r="G86" s="26" t="s">
        <v>62</v>
      </c>
      <c r="H86" s="27">
        <v>0.8</v>
      </c>
      <c r="I86" s="57">
        <f t="shared" si="19"/>
        <v>98.05</v>
      </c>
      <c r="J86" s="57">
        <f t="shared" si="20"/>
        <v>98.05</v>
      </c>
      <c r="K86" s="58">
        <v>3026.26</v>
      </c>
      <c r="L86" s="59">
        <f t="shared" si="21"/>
        <v>0.313604911673154</v>
      </c>
      <c r="M86" s="57">
        <f t="shared" si="22"/>
        <v>98.09</v>
      </c>
      <c r="N86" s="56">
        <f t="shared" si="23"/>
        <v>98.09</v>
      </c>
      <c r="O86" s="26" t="s">
        <v>69</v>
      </c>
      <c r="P86" s="63" t="s">
        <v>70</v>
      </c>
      <c r="Q86" s="63" t="s">
        <v>70</v>
      </c>
      <c r="R86" s="56"/>
      <c r="S86" s="57">
        <f t="shared" si="32"/>
        <v>0.9807</v>
      </c>
      <c r="T86" s="56" t="str">
        <f t="shared" si="24"/>
        <v>是</v>
      </c>
      <c r="U86" s="69">
        <v>1287</v>
      </c>
      <c r="V86" s="70">
        <v>1</v>
      </c>
      <c r="W86" s="69">
        <v>1</v>
      </c>
      <c r="X86" s="70">
        <f t="shared" si="25"/>
        <v>89.64</v>
      </c>
      <c r="Y86" s="77"/>
      <c r="Z86" s="77"/>
      <c r="AA86" s="77"/>
      <c r="AB86" s="77"/>
      <c r="AC86" s="77"/>
      <c r="AD86" s="77">
        <v>1</v>
      </c>
      <c r="AE86" s="78">
        <f t="shared" si="33"/>
        <v>0</v>
      </c>
      <c r="AF86" s="77">
        <f t="shared" si="26"/>
        <v>0</v>
      </c>
      <c r="AG86" s="77"/>
      <c r="AH86" s="77"/>
      <c r="AI86" s="77"/>
      <c r="AJ86" s="56">
        <f t="shared" si="27"/>
        <v>89.64</v>
      </c>
      <c r="AK86" s="69"/>
      <c r="AL86" s="69"/>
      <c r="AM86" s="95" t="s">
        <v>75</v>
      </c>
      <c r="AN86" s="95" t="s">
        <v>75</v>
      </c>
      <c r="AO86" s="94"/>
      <c r="AP86" s="95"/>
      <c r="AQ86" s="95"/>
      <c r="AR86" s="94">
        <f t="shared" si="28"/>
        <v>0</v>
      </c>
      <c r="AS86" s="97">
        <f t="shared" si="34"/>
        <v>89.64</v>
      </c>
      <c r="AT86" s="2">
        <f t="shared" si="29"/>
        <v>89.64</v>
      </c>
      <c r="AU86" s="2">
        <f t="shared" si="30"/>
        <v>89.64</v>
      </c>
      <c r="AV86" s="2">
        <f t="shared" si="31"/>
        <v>0</v>
      </c>
    </row>
    <row r="87" s="2" customFormat="1" ht="46" spans="1:48">
      <c r="A87" s="29">
        <v>85</v>
      </c>
      <c r="B87" s="27"/>
      <c r="C87" s="26" t="s">
        <v>314</v>
      </c>
      <c r="D87" s="27" t="s">
        <v>315</v>
      </c>
      <c r="E87" s="46" t="s">
        <v>316</v>
      </c>
      <c r="F87" s="45">
        <f>'[1]2021年度园区有效投入-技术改造'!$I86</f>
        <v>719.35</v>
      </c>
      <c r="G87" s="26" t="s">
        <v>90</v>
      </c>
      <c r="H87" s="27">
        <v>0.6</v>
      </c>
      <c r="I87" s="57">
        <f t="shared" si="19"/>
        <v>98.04</v>
      </c>
      <c r="J87" s="57">
        <f t="shared" si="20"/>
        <v>98.04</v>
      </c>
      <c r="K87" s="58">
        <v>424.87</v>
      </c>
      <c r="L87" s="59">
        <f t="shared" si="21"/>
        <v>1.6931061265799</v>
      </c>
      <c r="M87" s="57">
        <f t="shared" si="22"/>
        <v>98.5</v>
      </c>
      <c r="N87" s="56">
        <f t="shared" si="23"/>
        <v>98.5</v>
      </c>
      <c r="O87" s="26" t="s">
        <v>69</v>
      </c>
      <c r="P87" s="63" t="s">
        <v>70</v>
      </c>
      <c r="Q87" s="63" t="s">
        <v>70</v>
      </c>
      <c r="R87" s="56"/>
      <c r="S87" s="57">
        <f t="shared" si="32"/>
        <v>0.9827</v>
      </c>
      <c r="T87" s="56" t="str">
        <f t="shared" si="24"/>
        <v>是</v>
      </c>
      <c r="U87" s="69" t="s">
        <v>79</v>
      </c>
      <c r="V87" s="70">
        <v>0.8</v>
      </c>
      <c r="W87" s="69">
        <v>1</v>
      </c>
      <c r="X87" s="70">
        <f t="shared" si="25"/>
        <v>52.15</v>
      </c>
      <c r="Y87" s="77" t="e">
        <f>VLOOKUP(C87,#REF!,9,FALSE)</f>
        <v>#REF!</v>
      </c>
      <c r="Z87" s="77" t="e">
        <f>VLOOKUP($C87,#REF!,3,FALSE)</f>
        <v>#REF!</v>
      </c>
      <c r="AA87" s="78" t="e">
        <f>VLOOKUP($C87,#REF!,4,FALSE)*0.8</f>
        <v>#REF!</v>
      </c>
      <c r="AB87" s="78" t="e">
        <f>VLOOKUP($C87,#REF!,5,FALSE)</f>
        <v>#REF!</v>
      </c>
      <c r="AC87" s="86" t="e">
        <f>VLOOKUP($C87,#REF!,6,FALSE)</f>
        <v>#REF!</v>
      </c>
      <c r="AD87" s="77">
        <v>1</v>
      </c>
      <c r="AE87" s="78" t="e">
        <f t="shared" si="33"/>
        <v>#REF!</v>
      </c>
      <c r="AF87" s="77" t="e">
        <f t="shared" si="26"/>
        <v>#REF!</v>
      </c>
      <c r="AG87" s="77"/>
      <c r="AH87" s="77"/>
      <c r="AI87" s="77"/>
      <c r="AJ87" s="56" t="e">
        <f t="shared" si="27"/>
        <v>#REF!</v>
      </c>
      <c r="AK87" s="69"/>
      <c r="AL87" s="69"/>
      <c r="AM87" s="95" t="s">
        <v>75</v>
      </c>
      <c r="AN87" s="95" t="s">
        <v>75</v>
      </c>
      <c r="AO87" s="94"/>
      <c r="AP87" s="95"/>
      <c r="AQ87" s="95"/>
      <c r="AR87" s="94">
        <f t="shared" si="28"/>
        <v>0</v>
      </c>
      <c r="AS87" s="97" t="e">
        <f t="shared" si="34"/>
        <v>#REF!</v>
      </c>
      <c r="AT87" s="2" t="e">
        <f t="shared" si="29"/>
        <v>#REF!</v>
      </c>
      <c r="AU87" s="2" t="e">
        <f t="shared" si="30"/>
        <v>#REF!</v>
      </c>
      <c r="AV87" s="2" t="e">
        <f t="shared" si="31"/>
        <v>#REF!</v>
      </c>
    </row>
    <row r="88" s="2" customFormat="1" ht="61" spans="1:48">
      <c r="A88" s="29">
        <v>86</v>
      </c>
      <c r="B88" s="27"/>
      <c r="C88" s="26" t="s">
        <v>317</v>
      </c>
      <c r="D88" s="27" t="s">
        <v>318</v>
      </c>
      <c r="E88" s="46" t="s">
        <v>319</v>
      </c>
      <c r="F88" s="45">
        <f>'[1]2021年度园区有效投入-技术改造'!$I87</f>
        <v>2871.83</v>
      </c>
      <c r="G88" s="26" t="s">
        <v>62</v>
      </c>
      <c r="H88" s="27">
        <v>0.8</v>
      </c>
      <c r="I88" s="57">
        <f t="shared" si="19"/>
        <v>98.19</v>
      </c>
      <c r="J88" s="57">
        <f t="shared" si="20"/>
        <v>98.19</v>
      </c>
      <c r="K88" s="58">
        <v>2951.11</v>
      </c>
      <c r="L88" s="59">
        <f t="shared" si="21"/>
        <v>0.973135532054041</v>
      </c>
      <c r="M88" s="57">
        <f t="shared" si="22"/>
        <v>98.29</v>
      </c>
      <c r="N88" s="56">
        <f t="shared" si="23"/>
        <v>98.29</v>
      </c>
      <c r="O88" s="26" t="s">
        <v>69</v>
      </c>
      <c r="P88" s="63" t="s">
        <v>70</v>
      </c>
      <c r="Q88" s="63" t="s">
        <v>70</v>
      </c>
      <c r="R88" s="56"/>
      <c r="S88" s="57">
        <f t="shared" si="32"/>
        <v>0.9824</v>
      </c>
      <c r="T88" s="56" t="str">
        <f t="shared" si="24"/>
        <v>是</v>
      </c>
      <c r="U88" s="69">
        <v>1922</v>
      </c>
      <c r="V88" s="70">
        <v>1</v>
      </c>
      <c r="W88" s="69">
        <v>1</v>
      </c>
      <c r="X88" s="70">
        <f t="shared" si="25"/>
        <v>271.65</v>
      </c>
      <c r="Y88" s="77" t="e">
        <f>VLOOKUP(C88,#REF!,9,FALSE)</f>
        <v>#REF!</v>
      </c>
      <c r="Z88" s="77" t="e">
        <f>VLOOKUP($C88,#REF!,3,FALSE)</f>
        <v>#REF!</v>
      </c>
      <c r="AA88" s="78" t="e">
        <f>VLOOKUP($C88,#REF!,4,FALSE)*0.8</f>
        <v>#REF!</v>
      </c>
      <c r="AB88" s="78" t="e">
        <f>VLOOKUP($C88,#REF!,5,FALSE)</f>
        <v>#REF!</v>
      </c>
      <c r="AC88" s="86" t="e">
        <f>VLOOKUP($C88,#REF!,6,FALSE)</f>
        <v>#REF!</v>
      </c>
      <c r="AD88" s="77">
        <v>1</v>
      </c>
      <c r="AE88" s="78" t="e">
        <f t="shared" si="33"/>
        <v>#REF!</v>
      </c>
      <c r="AF88" s="77" t="e">
        <f t="shared" si="26"/>
        <v>#REF!</v>
      </c>
      <c r="AG88" s="77"/>
      <c r="AH88" s="77"/>
      <c r="AI88" s="77"/>
      <c r="AJ88" s="56" t="e">
        <f t="shared" si="27"/>
        <v>#REF!</v>
      </c>
      <c r="AK88" s="69"/>
      <c r="AL88" s="69"/>
      <c r="AM88" s="95" t="s">
        <v>75</v>
      </c>
      <c r="AN88" s="95" t="s">
        <v>75</v>
      </c>
      <c r="AO88" s="94"/>
      <c r="AP88" s="95"/>
      <c r="AQ88" s="95"/>
      <c r="AR88" s="94">
        <f t="shared" si="28"/>
        <v>0</v>
      </c>
      <c r="AS88" s="97" t="e">
        <f t="shared" si="34"/>
        <v>#REF!</v>
      </c>
      <c r="AT88" s="2" t="e">
        <f t="shared" si="29"/>
        <v>#REF!</v>
      </c>
      <c r="AU88" s="2" t="e">
        <f t="shared" si="30"/>
        <v>#REF!</v>
      </c>
      <c r="AV88" s="2" t="e">
        <f t="shared" si="31"/>
        <v>#REF!</v>
      </c>
    </row>
    <row r="89" s="2" customFormat="1" ht="61" spans="1:48">
      <c r="A89" s="29">
        <v>87</v>
      </c>
      <c r="B89" s="27"/>
      <c r="C89" s="26" t="s">
        <v>320</v>
      </c>
      <c r="D89" s="27" t="s">
        <v>321</v>
      </c>
      <c r="E89" s="46" t="s">
        <v>322</v>
      </c>
      <c r="F89" s="45">
        <f>'[1]2021年度园区有效投入-技术改造'!$I88</f>
        <v>1235.3</v>
      </c>
      <c r="G89" s="26" t="s">
        <v>90</v>
      </c>
      <c r="H89" s="27">
        <v>0.6</v>
      </c>
      <c r="I89" s="57">
        <f t="shared" si="19"/>
        <v>98.07</v>
      </c>
      <c r="J89" s="57">
        <f t="shared" si="20"/>
        <v>98.07</v>
      </c>
      <c r="K89" s="58">
        <v>12641.23</v>
      </c>
      <c r="L89" s="59">
        <f t="shared" si="21"/>
        <v>0.0977199212418412</v>
      </c>
      <c r="M89" s="57">
        <f t="shared" si="22"/>
        <v>98.03</v>
      </c>
      <c r="N89" s="56">
        <f t="shared" si="23"/>
        <v>98.03</v>
      </c>
      <c r="O89" s="26" t="s">
        <v>69</v>
      </c>
      <c r="P89" s="63" t="s">
        <v>70</v>
      </c>
      <c r="Q89" s="63" t="s">
        <v>70</v>
      </c>
      <c r="R89" s="56"/>
      <c r="S89" s="57">
        <f t="shared" si="32"/>
        <v>0.9805</v>
      </c>
      <c r="T89" s="56" t="str">
        <f t="shared" si="24"/>
        <v>是</v>
      </c>
      <c r="U89" s="69">
        <v>521</v>
      </c>
      <c r="V89" s="70">
        <v>1</v>
      </c>
      <c r="W89" s="69">
        <v>1</v>
      </c>
      <c r="X89" s="70">
        <f t="shared" si="25"/>
        <v>111.72</v>
      </c>
      <c r="Y89" s="77"/>
      <c r="Z89" s="77"/>
      <c r="AA89" s="77"/>
      <c r="AB89" s="77"/>
      <c r="AC89" s="77"/>
      <c r="AD89" s="77">
        <v>1</v>
      </c>
      <c r="AE89" s="78">
        <f t="shared" si="33"/>
        <v>0</v>
      </c>
      <c r="AF89" s="77">
        <f t="shared" si="26"/>
        <v>0</v>
      </c>
      <c r="AG89" s="77"/>
      <c r="AH89" s="77"/>
      <c r="AI89" s="77"/>
      <c r="AJ89" s="56">
        <f t="shared" si="27"/>
        <v>111.72</v>
      </c>
      <c r="AK89" s="69"/>
      <c r="AL89" s="69"/>
      <c r="AM89" s="95" t="s">
        <v>75</v>
      </c>
      <c r="AN89" s="95" t="s">
        <v>75</v>
      </c>
      <c r="AO89" s="94"/>
      <c r="AP89" s="95"/>
      <c r="AQ89" s="95"/>
      <c r="AR89" s="94">
        <f t="shared" si="28"/>
        <v>0</v>
      </c>
      <c r="AS89" s="97">
        <f t="shared" si="34"/>
        <v>111.72</v>
      </c>
      <c r="AT89" s="2">
        <f t="shared" si="29"/>
        <v>111.72</v>
      </c>
      <c r="AU89" s="2">
        <f t="shared" si="30"/>
        <v>111.72</v>
      </c>
      <c r="AV89" s="2">
        <f t="shared" si="31"/>
        <v>0</v>
      </c>
    </row>
    <row r="90" s="2" customFormat="1" ht="46" spans="1:48">
      <c r="A90" s="29">
        <v>88</v>
      </c>
      <c r="B90" s="27"/>
      <c r="C90" s="26" t="s">
        <v>323</v>
      </c>
      <c r="D90" s="27" t="s">
        <v>324</v>
      </c>
      <c r="E90" s="46" t="s">
        <v>325</v>
      </c>
      <c r="F90" s="45">
        <f>'[1]2021年度园区有效投入-技术改造'!$I89</f>
        <v>269.94</v>
      </c>
      <c r="G90" s="26" t="s">
        <v>62</v>
      </c>
      <c r="H90" s="27">
        <v>0.8</v>
      </c>
      <c r="I90" s="57">
        <f t="shared" si="19"/>
        <v>98</v>
      </c>
      <c r="J90" s="57">
        <f t="shared" si="20"/>
        <v>98</v>
      </c>
      <c r="K90" s="58">
        <v>14738.16</v>
      </c>
      <c r="L90" s="59">
        <f t="shared" si="21"/>
        <v>0.0183157191942549</v>
      </c>
      <c r="M90" s="57">
        <f t="shared" si="22"/>
        <v>98</v>
      </c>
      <c r="N90" s="56">
        <f t="shared" si="23"/>
        <v>98</v>
      </c>
      <c r="O90" s="26" t="s">
        <v>63</v>
      </c>
      <c r="P90" s="63">
        <v>1.2</v>
      </c>
      <c r="Q90" s="63" t="s">
        <v>64</v>
      </c>
      <c r="R90" s="56"/>
      <c r="S90" s="57">
        <f t="shared" si="32"/>
        <v>0.98</v>
      </c>
      <c r="T90" s="56" t="str">
        <f t="shared" si="24"/>
        <v>否</v>
      </c>
      <c r="U90" s="69" t="s">
        <v>79</v>
      </c>
      <c r="V90" s="70">
        <v>1</v>
      </c>
      <c r="W90" s="69">
        <v>1</v>
      </c>
      <c r="X90" s="70">
        <f t="shared" si="25"/>
        <v>25.48</v>
      </c>
      <c r="Y90" s="77"/>
      <c r="Z90" s="77"/>
      <c r="AA90" s="77"/>
      <c r="AB90" s="77"/>
      <c r="AC90" s="77"/>
      <c r="AD90" s="77">
        <v>1</v>
      </c>
      <c r="AE90" s="78">
        <f t="shared" si="33"/>
        <v>0</v>
      </c>
      <c r="AF90" s="77">
        <f t="shared" si="26"/>
        <v>0</v>
      </c>
      <c r="AG90" s="77"/>
      <c r="AH90" s="77"/>
      <c r="AI90" s="77"/>
      <c r="AJ90" s="56">
        <f t="shared" si="27"/>
        <v>25.48</v>
      </c>
      <c r="AK90" s="69"/>
      <c r="AL90" s="69"/>
      <c r="AM90" s="95" t="s">
        <v>75</v>
      </c>
      <c r="AN90" s="95" t="s">
        <v>75</v>
      </c>
      <c r="AO90" s="94"/>
      <c r="AP90" s="95"/>
      <c r="AQ90" s="95"/>
      <c r="AR90" s="94">
        <f t="shared" si="28"/>
        <v>0</v>
      </c>
      <c r="AS90" s="97">
        <f t="shared" si="34"/>
        <v>25.48</v>
      </c>
      <c r="AT90" s="2">
        <f t="shared" si="29"/>
        <v>25.48</v>
      </c>
      <c r="AU90" s="2">
        <f t="shared" si="30"/>
        <v>25.48</v>
      </c>
      <c r="AV90" s="2">
        <f t="shared" si="31"/>
        <v>0</v>
      </c>
    </row>
    <row r="91" s="2" customFormat="1" ht="31" spans="1:48">
      <c r="A91" s="29">
        <v>89</v>
      </c>
      <c r="B91" s="27"/>
      <c r="C91" s="26" t="s">
        <v>326</v>
      </c>
      <c r="D91" s="27" t="s">
        <v>327</v>
      </c>
      <c r="E91" s="46" t="s">
        <v>328</v>
      </c>
      <c r="F91" s="45">
        <f>'[1]2021年度园区有效投入-技术改造'!$I90</f>
        <v>1040.83</v>
      </c>
      <c r="G91" s="26" t="s">
        <v>62</v>
      </c>
      <c r="H91" s="27">
        <v>0.8</v>
      </c>
      <c r="I91" s="57">
        <f t="shared" si="19"/>
        <v>98.06</v>
      </c>
      <c r="J91" s="57">
        <f t="shared" si="20"/>
        <v>98.06</v>
      </c>
      <c r="K91" s="58">
        <v>11896.97</v>
      </c>
      <c r="L91" s="59">
        <f t="shared" si="21"/>
        <v>0.0874869819794452</v>
      </c>
      <c r="M91" s="57">
        <f t="shared" si="22"/>
        <v>98.03</v>
      </c>
      <c r="N91" s="56">
        <f t="shared" si="23"/>
        <v>98.03</v>
      </c>
      <c r="O91" s="26" t="s">
        <v>69</v>
      </c>
      <c r="P91" s="63" t="s">
        <v>70</v>
      </c>
      <c r="Q91" s="63" t="s">
        <v>70</v>
      </c>
      <c r="R91" s="56"/>
      <c r="S91" s="57">
        <f t="shared" si="32"/>
        <v>0.9805</v>
      </c>
      <c r="T91" s="56" t="str">
        <f t="shared" si="24"/>
        <v>是</v>
      </c>
      <c r="U91" s="69">
        <v>1034</v>
      </c>
      <c r="V91" s="70">
        <v>1</v>
      </c>
      <c r="W91" s="69">
        <v>1</v>
      </c>
      <c r="X91" s="70">
        <f t="shared" si="25"/>
        <v>98.3</v>
      </c>
      <c r="Y91" s="77"/>
      <c r="Z91" s="77"/>
      <c r="AA91" s="77"/>
      <c r="AB91" s="77"/>
      <c r="AC91" s="77"/>
      <c r="AD91" s="77">
        <v>1</v>
      </c>
      <c r="AE91" s="78">
        <f t="shared" si="33"/>
        <v>0</v>
      </c>
      <c r="AF91" s="77">
        <f t="shared" si="26"/>
        <v>0</v>
      </c>
      <c r="AG91" s="77"/>
      <c r="AH91" s="77"/>
      <c r="AI91" s="77"/>
      <c r="AJ91" s="56">
        <f t="shared" si="27"/>
        <v>98.3</v>
      </c>
      <c r="AK91" s="69"/>
      <c r="AL91" s="69"/>
      <c r="AM91" s="95" t="s">
        <v>75</v>
      </c>
      <c r="AN91" s="95" t="s">
        <v>75</v>
      </c>
      <c r="AO91" s="94"/>
      <c r="AP91" s="95"/>
      <c r="AQ91" s="95"/>
      <c r="AR91" s="94">
        <f t="shared" si="28"/>
        <v>0</v>
      </c>
      <c r="AS91" s="97">
        <f t="shared" si="34"/>
        <v>98.3</v>
      </c>
      <c r="AT91" s="2">
        <f t="shared" si="29"/>
        <v>98.3</v>
      </c>
      <c r="AU91" s="2">
        <f t="shared" si="30"/>
        <v>98.3</v>
      </c>
      <c r="AV91" s="2">
        <f t="shared" si="31"/>
        <v>0</v>
      </c>
    </row>
    <row r="92" s="2" customFormat="1" ht="61" spans="1:48">
      <c r="A92" s="29">
        <v>90</v>
      </c>
      <c r="B92" s="27"/>
      <c r="C92" s="26" t="s">
        <v>329</v>
      </c>
      <c r="D92" s="27" t="s">
        <v>330</v>
      </c>
      <c r="E92" s="46" t="s">
        <v>331</v>
      </c>
      <c r="F92" s="45">
        <f>'[1]2021年度园区有效投入-技术改造'!$I91</f>
        <v>566.03</v>
      </c>
      <c r="G92" s="26" t="s">
        <v>86</v>
      </c>
      <c r="H92" s="27">
        <v>0.7</v>
      </c>
      <c r="I92" s="57">
        <f t="shared" si="19"/>
        <v>98.03</v>
      </c>
      <c r="J92" s="57">
        <f t="shared" si="20"/>
        <v>98.03</v>
      </c>
      <c r="K92" s="58">
        <v>99.15</v>
      </c>
      <c r="L92" s="59">
        <f t="shared" si="21"/>
        <v>1</v>
      </c>
      <c r="M92" s="57">
        <f t="shared" si="22"/>
        <v>98.3</v>
      </c>
      <c r="N92" s="56">
        <f t="shared" si="23"/>
        <v>98.3</v>
      </c>
      <c r="O92" s="26" t="s">
        <v>69</v>
      </c>
      <c r="P92" s="63" t="s">
        <v>70</v>
      </c>
      <c r="Q92" s="63" t="s">
        <v>70</v>
      </c>
      <c r="R92" s="56"/>
      <c r="S92" s="57">
        <f t="shared" si="32"/>
        <v>0.9817</v>
      </c>
      <c r="T92" s="56" t="str">
        <f t="shared" si="24"/>
        <v>是</v>
      </c>
      <c r="U92" s="69" t="s">
        <v>79</v>
      </c>
      <c r="V92" s="70">
        <v>0.8</v>
      </c>
      <c r="W92" s="69">
        <v>1</v>
      </c>
      <c r="X92" s="70">
        <f t="shared" si="25"/>
        <v>41.9</v>
      </c>
      <c r="Y92" s="77" t="e">
        <f>VLOOKUP(C92,#REF!,9,FALSE)</f>
        <v>#REF!</v>
      </c>
      <c r="Z92" s="77" t="e">
        <f>VLOOKUP($C92,#REF!,3,FALSE)</f>
        <v>#REF!</v>
      </c>
      <c r="AA92" s="78" t="e">
        <f>VLOOKUP($C92,#REF!,4,FALSE)*0.8</f>
        <v>#REF!</v>
      </c>
      <c r="AB92" s="78" t="e">
        <f>VLOOKUP($C92,#REF!,5,FALSE)</f>
        <v>#REF!</v>
      </c>
      <c r="AC92" s="86" t="e">
        <f>VLOOKUP($C92,#REF!,6,FALSE)</f>
        <v>#REF!</v>
      </c>
      <c r="AD92" s="77">
        <v>1</v>
      </c>
      <c r="AE92" s="78" t="e">
        <f t="shared" si="33"/>
        <v>#REF!</v>
      </c>
      <c r="AF92" s="77" t="e">
        <f t="shared" si="26"/>
        <v>#REF!</v>
      </c>
      <c r="AG92" s="77"/>
      <c r="AH92" s="77"/>
      <c r="AI92" s="77"/>
      <c r="AJ92" s="56" t="e">
        <f t="shared" si="27"/>
        <v>#REF!</v>
      </c>
      <c r="AK92" s="69"/>
      <c r="AL92" s="69"/>
      <c r="AM92" s="95" t="s">
        <v>75</v>
      </c>
      <c r="AN92" s="95" t="s">
        <v>75</v>
      </c>
      <c r="AO92" s="94"/>
      <c r="AP92" s="95"/>
      <c r="AQ92" s="95"/>
      <c r="AR92" s="94">
        <f t="shared" si="28"/>
        <v>0</v>
      </c>
      <c r="AS92" s="97" t="e">
        <f t="shared" si="34"/>
        <v>#REF!</v>
      </c>
      <c r="AT92" s="2" t="e">
        <f t="shared" si="29"/>
        <v>#REF!</v>
      </c>
      <c r="AU92" s="2" t="e">
        <f t="shared" si="30"/>
        <v>#REF!</v>
      </c>
      <c r="AV92" s="2" t="e">
        <f t="shared" si="31"/>
        <v>#REF!</v>
      </c>
    </row>
    <row r="93" s="2" customFormat="1" ht="31" spans="1:48">
      <c r="A93" s="29">
        <v>91</v>
      </c>
      <c r="B93" s="27"/>
      <c r="C93" s="26" t="s">
        <v>332</v>
      </c>
      <c r="D93" s="27" t="s">
        <v>333</v>
      </c>
      <c r="E93" s="46" t="s">
        <v>334</v>
      </c>
      <c r="F93" s="45">
        <f>'[1]2021年度园区有效投入-技术改造'!$I92</f>
        <v>1044.77</v>
      </c>
      <c r="G93" s="26" t="s">
        <v>62</v>
      </c>
      <c r="H93" s="27">
        <v>0.8</v>
      </c>
      <c r="I93" s="57">
        <f t="shared" si="19"/>
        <v>98.06</v>
      </c>
      <c r="J93" s="57">
        <f t="shared" si="20"/>
        <v>98.06</v>
      </c>
      <c r="K93" s="58">
        <v>43223.69</v>
      </c>
      <c r="L93" s="59">
        <f t="shared" si="21"/>
        <v>0.0241712357274448</v>
      </c>
      <c r="M93" s="57">
        <f t="shared" si="22"/>
        <v>98.01</v>
      </c>
      <c r="N93" s="56">
        <f t="shared" si="23"/>
        <v>98.01</v>
      </c>
      <c r="O93" s="26" t="s">
        <v>69</v>
      </c>
      <c r="P93" s="63" t="s">
        <v>70</v>
      </c>
      <c r="Q93" s="63" t="s">
        <v>70</v>
      </c>
      <c r="R93" s="56"/>
      <c r="S93" s="57">
        <f t="shared" si="32"/>
        <v>0.9804</v>
      </c>
      <c r="T93" s="56" t="str">
        <f t="shared" si="24"/>
        <v>是</v>
      </c>
      <c r="U93" s="69">
        <v>1400</v>
      </c>
      <c r="V93" s="70">
        <v>1</v>
      </c>
      <c r="W93" s="69">
        <v>1</v>
      </c>
      <c r="X93" s="70">
        <f t="shared" si="25"/>
        <v>98.66</v>
      </c>
      <c r="Y93" s="77" t="e">
        <f>VLOOKUP(C93,#REF!,9,FALSE)</f>
        <v>#REF!</v>
      </c>
      <c r="Z93" s="77" t="e">
        <f>VLOOKUP($C93,#REF!,3,FALSE)</f>
        <v>#REF!</v>
      </c>
      <c r="AA93" s="78" t="e">
        <f>VLOOKUP($C93,#REF!,4,FALSE)*0.8</f>
        <v>#REF!</v>
      </c>
      <c r="AB93" s="78" t="e">
        <f>VLOOKUP($C93,#REF!,5,FALSE)</f>
        <v>#REF!</v>
      </c>
      <c r="AC93" s="86" t="e">
        <f>VLOOKUP($C93,#REF!,6,FALSE)</f>
        <v>#REF!</v>
      </c>
      <c r="AD93" s="77">
        <v>1</v>
      </c>
      <c r="AE93" s="78" t="e">
        <f t="shared" si="33"/>
        <v>#REF!</v>
      </c>
      <c r="AF93" s="77" t="e">
        <f t="shared" si="26"/>
        <v>#REF!</v>
      </c>
      <c r="AG93" s="77"/>
      <c r="AH93" s="77"/>
      <c r="AI93" s="77"/>
      <c r="AJ93" s="56" t="e">
        <f t="shared" si="27"/>
        <v>#REF!</v>
      </c>
      <c r="AK93" s="69"/>
      <c r="AL93" s="69"/>
      <c r="AM93" s="95" t="s">
        <v>75</v>
      </c>
      <c r="AN93" s="95" t="s">
        <v>75</v>
      </c>
      <c r="AO93" s="94"/>
      <c r="AP93" s="95"/>
      <c r="AQ93" s="95"/>
      <c r="AR93" s="94">
        <f t="shared" si="28"/>
        <v>0</v>
      </c>
      <c r="AS93" s="97" t="e">
        <f t="shared" si="34"/>
        <v>#REF!</v>
      </c>
      <c r="AT93" s="2" t="e">
        <f t="shared" si="29"/>
        <v>#REF!</v>
      </c>
      <c r="AU93" s="2" t="e">
        <f t="shared" si="30"/>
        <v>#REF!</v>
      </c>
      <c r="AV93" s="2" t="e">
        <f t="shared" si="31"/>
        <v>#REF!</v>
      </c>
    </row>
    <row r="94" s="2" customFormat="1" ht="46" spans="1:48">
      <c r="A94" s="29">
        <v>92</v>
      </c>
      <c r="B94" s="27"/>
      <c r="C94" s="26" t="s">
        <v>335</v>
      </c>
      <c r="D94" s="27" t="s">
        <v>336</v>
      </c>
      <c r="E94" s="46" t="s">
        <v>337</v>
      </c>
      <c r="F94" s="45">
        <f>'[1]2021年度园区有效投入-技术改造'!$I93</f>
        <v>2289.93</v>
      </c>
      <c r="G94" s="26" t="s">
        <v>62</v>
      </c>
      <c r="H94" s="27">
        <v>0.8</v>
      </c>
      <c r="I94" s="57">
        <f t="shared" si="19"/>
        <v>98.14</v>
      </c>
      <c r="J94" s="57">
        <f t="shared" si="20"/>
        <v>98.14</v>
      </c>
      <c r="K94" s="58">
        <v>9362.28</v>
      </c>
      <c r="L94" s="59">
        <f t="shared" si="21"/>
        <v>0.244591061151771</v>
      </c>
      <c r="M94" s="57">
        <f t="shared" si="22"/>
        <v>98.07</v>
      </c>
      <c r="N94" s="56">
        <f t="shared" si="23"/>
        <v>98.07</v>
      </c>
      <c r="O94" s="26" t="s">
        <v>69</v>
      </c>
      <c r="P94" s="63" t="s">
        <v>70</v>
      </c>
      <c r="Q94" s="63" t="s">
        <v>70</v>
      </c>
      <c r="R94" s="56"/>
      <c r="S94" s="57">
        <f t="shared" si="32"/>
        <v>0.9811</v>
      </c>
      <c r="T94" s="56" t="str">
        <f t="shared" si="24"/>
        <v>是</v>
      </c>
      <c r="U94" s="69">
        <v>7489</v>
      </c>
      <c r="V94" s="70">
        <v>1</v>
      </c>
      <c r="W94" s="69">
        <v>1</v>
      </c>
      <c r="X94" s="70">
        <f t="shared" si="25"/>
        <v>216.37</v>
      </c>
      <c r="Y94" s="77"/>
      <c r="Z94" s="77"/>
      <c r="AA94" s="77"/>
      <c r="AB94" s="77"/>
      <c r="AC94" s="77"/>
      <c r="AD94" s="77">
        <v>1</v>
      </c>
      <c r="AE94" s="78">
        <f t="shared" si="33"/>
        <v>0</v>
      </c>
      <c r="AF94" s="77">
        <f t="shared" si="26"/>
        <v>0</v>
      </c>
      <c r="AG94" s="77"/>
      <c r="AH94" s="77"/>
      <c r="AI94" s="77"/>
      <c r="AJ94" s="56">
        <f t="shared" si="27"/>
        <v>216.37</v>
      </c>
      <c r="AK94" s="69"/>
      <c r="AL94" s="69"/>
      <c r="AM94" s="95" t="s">
        <v>75</v>
      </c>
      <c r="AN94" s="95" t="s">
        <v>75</v>
      </c>
      <c r="AO94" s="94"/>
      <c r="AP94" s="95">
        <v>269.79</v>
      </c>
      <c r="AQ94" s="95"/>
      <c r="AR94" s="94">
        <f t="shared" si="28"/>
        <v>269.79</v>
      </c>
      <c r="AS94" s="97">
        <f t="shared" si="34"/>
        <v>0</v>
      </c>
      <c r="AT94" s="2">
        <f t="shared" si="29"/>
        <v>216.37</v>
      </c>
      <c r="AU94" s="2">
        <f t="shared" si="30"/>
        <v>-53.42</v>
      </c>
      <c r="AV94" s="2">
        <f t="shared" si="31"/>
        <v>53.42</v>
      </c>
    </row>
    <row r="95" s="2" customFormat="1" ht="46" spans="1:48">
      <c r="A95" s="29">
        <v>93</v>
      </c>
      <c r="B95" s="27"/>
      <c r="C95" s="26" t="s">
        <v>338</v>
      </c>
      <c r="D95" s="27" t="s">
        <v>339</v>
      </c>
      <c r="E95" s="46" t="s">
        <v>340</v>
      </c>
      <c r="F95" s="45">
        <f>'[1]2021年度园区有效投入-技术改造'!$I94</f>
        <v>1429.73</v>
      </c>
      <c r="G95" s="26" t="s">
        <v>86</v>
      </c>
      <c r="H95" s="27">
        <v>0.7</v>
      </c>
      <c r="I95" s="57">
        <f t="shared" si="19"/>
        <v>98.09</v>
      </c>
      <c r="J95" s="57">
        <f t="shared" si="20"/>
        <v>98.09</v>
      </c>
      <c r="K95" s="58">
        <v>7041.82</v>
      </c>
      <c r="L95" s="59">
        <f t="shared" si="21"/>
        <v>0.203034158782815</v>
      </c>
      <c r="M95" s="57">
        <f t="shared" si="22"/>
        <v>98.06</v>
      </c>
      <c r="N95" s="56">
        <f t="shared" si="23"/>
        <v>98.06</v>
      </c>
      <c r="O95" s="26" t="s">
        <v>69</v>
      </c>
      <c r="P95" s="63" t="s">
        <v>70</v>
      </c>
      <c r="Q95" s="63" t="s">
        <v>70</v>
      </c>
      <c r="R95" s="56"/>
      <c r="S95" s="57">
        <f t="shared" si="32"/>
        <v>0.9808</v>
      </c>
      <c r="T95" s="56" t="str">
        <f t="shared" si="24"/>
        <v>是</v>
      </c>
      <c r="U95" s="69" t="s">
        <v>79</v>
      </c>
      <c r="V95" s="70">
        <v>0.8</v>
      </c>
      <c r="W95" s="69">
        <v>1</v>
      </c>
      <c r="X95" s="70">
        <f t="shared" si="25"/>
        <v>105.76</v>
      </c>
      <c r="Y95" s="77" t="e">
        <f>VLOOKUP(C95,#REF!,9,FALSE)</f>
        <v>#REF!</v>
      </c>
      <c r="Z95" s="77" t="e">
        <f>VLOOKUP($C95,#REF!,3,FALSE)</f>
        <v>#REF!</v>
      </c>
      <c r="AA95" s="78" t="e">
        <f>VLOOKUP($C95,#REF!,4,FALSE)*0.8</f>
        <v>#REF!</v>
      </c>
      <c r="AB95" s="78" t="e">
        <f>VLOOKUP($C95,#REF!,5,FALSE)</f>
        <v>#REF!</v>
      </c>
      <c r="AC95" s="86" t="e">
        <f>VLOOKUP($C95,#REF!,6,FALSE)</f>
        <v>#REF!</v>
      </c>
      <c r="AD95" s="77">
        <v>1</v>
      </c>
      <c r="AE95" s="78" t="e">
        <f t="shared" si="33"/>
        <v>#REF!</v>
      </c>
      <c r="AF95" s="77" t="e">
        <f t="shared" si="26"/>
        <v>#REF!</v>
      </c>
      <c r="AG95" s="77"/>
      <c r="AH95" s="77"/>
      <c r="AI95" s="77"/>
      <c r="AJ95" s="56" t="e">
        <f t="shared" si="27"/>
        <v>#REF!</v>
      </c>
      <c r="AK95" s="69"/>
      <c r="AL95" s="69"/>
      <c r="AM95" s="95" t="s">
        <v>75</v>
      </c>
      <c r="AN95" s="95" t="s">
        <v>75</v>
      </c>
      <c r="AO95" s="94"/>
      <c r="AP95" s="94"/>
      <c r="AQ95" s="95"/>
      <c r="AR95" s="94">
        <f t="shared" si="28"/>
        <v>0</v>
      </c>
      <c r="AS95" s="97" t="e">
        <f t="shared" si="34"/>
        <v>#REF!</v>
      </c>
      <c r="AT95" s="2" t="e">
        <f t="shared" si="29"/>
        <v>#REF!</v>
      </c>
      <c r="AU95" s="2" t="e">
        <f t="shared" si="30"/>
        <v>#REF!</v>
      </c>
      <c r="AV95" s="2" t="e">
        <f t="shared" si="31"/>
        <v>#REF!</v>
      </c>
    </row>
    <row r="96" s="2" customFormat="1" ht="61" spans="1:48">
      <c r="A96" s="29">
        <v>94</v>
      </c>
      <c r="B96" s="27"/>
      <c r="C96" s="26" t="s">
        <v>341</v>
      </c>
      <c r="D96" s="27" t="s">
        <v>342</v>
      </c>
      <c r="E96" s="46" t="s">
        <v>343</v>
      </c>
      <c r="F96" s="45">
        <f>'[1]2021年度园区有效投入-技术改造'!$I95</f>
        <v>610.92</v>
      </c>
      <c r="G96" s="26" t="s">
        <v>62</v>
      </c>
      <c r="H96" s="27">
        <v>0.8</v>
      </c>
      <c r="I96" s="57">
        <f t="shared" si="19"/>
        <v>98.03</v>
      </c>
      <c r="J96" s="57">
        <f t="shared" si="20"/>
        <v>98.03</v>
      </c>
      <c r="K96" s="58">
        <v>13271</v>
      </c>
      <c r="L96" s="59">
        <f t="shared" si="21"/>
        <v>0.0460342099314294</v>
      </c>
      <c r="M96" s="57">
        <f t="shared" si="22"/>
        <v>98.01</v>
      </c>
      <c r="N96" s="56">
        <f t="shared" si="23"/>
        <v>98.01</v>
      </c>
      <c r="O96" s="26" t="s">
        <v>69</v>
      </c>
      <c r="P96" s="63" t="s">
        <v>70</v>
      </c>
      <c r="Q96" s="63" t="s">
        <v>70</v>
      </c>
      <c r="R96" s="56"/>
      <c r="S96" s="57">
        <f t="shared" si="32"/>
        <v>0.9802</v>
      </c>
      <c r="T96" s="56" t="str">
        <f t="shared" si="24"/>
        <v>是</v>
      </c>
      <c r="U96" s="69" t="s">
        <v>79</v>
      </c>
      <c r="V96" s="70">
        <v>0.8</v>
      </c>
      <c r="W96" s="69">
        <v>1</v>
      </c>
      <c r="X96" s="70">
        <f t="shared" si="25"/>
        <v>46.14</v>
      </c>
      <c r="Y96" s="77"/>
      <c r="Z96" s="77"/>
      <c r="AA96" s="77"/>
      <c r="AB96" s="77"/>
      <c r="AC96" s="77"/>
      <c r="AD96" s="77">
        <v>1</v>
      </c>
      <c r="AE96" s="78">
        <f t="shared" si="33"/>
        <v>0</v>
      </c>
      <c r="AF96" s="77">
        <f t="shared" si="26"/>
        <v>0</v>
      </c>
      <c r="AG96" s="77"/>
      <c r="AH96" s="77"/>
      <c r="AI96" s="77"/>
      <c r="AJ96" s="56">
        <f t="shared" si="27"/>
        <v>46.14</v>
      </c>
      <c r="AK96" s="69"/>
      <c r="AL96" s="69"/>
      <c r="AM96" s="95" t="s">
        <v>75</v>
      </c>
      <c r="AN96" s="95" t="s">
        <v>75</v>
      </c>
      <c r="AO96" s="94"/>
      <c r="AP96" s="94"/>
      <c r="AQ96" s="95"/>
      <c r="AR96" s="94">
        <f t="shared" si="28"/>
        <v>0</v>
      </c>
      <c r="AS96" s="97">
        <f t="shared" si="34"/>
        <v>46.14</v>
      </c>
      <c r="AT96" s="2">
        <f t="shared" si="29"/>
        <v>46.14</v>
      </c>
      <c r="AU96" s="2">
        <f t="shared" si="30"/>
        <v>46.14</v>
      </c>
      <c r="AV96" s="2">
        <f t="shared" si="31"/>
        <v>0</v>
      </c>
    </row>
    <row r="97" s="2" customFormat="1" ht="31" spans="1:48">
      <c r="A97" s="29">
        <v>95</v>
      </c>
      <c r="B97" s="27"/>
      <c r="C97" s="26" t="s">
        <v>344</v>
      </c>
      <c r="D97" s="27" t="s">
        <v>345</v>
      </c>
      <c r="E97" s="46" t="s">
        <v>346</v>
      </c>
      <c r="F97" s="45">
        <f>'[1]2021年度园区有效投入-技术改造'!$I96</f>
        <v>1551.24</v>
      </c>
      <c r="G97" s="26" t="s">
        <v>86</v>
      </c>
      <c r="H97" s="27">
        <v>0.7</v>
      </c>
      <c r="I97" s="57">
        <f t="shared" si="19"/>
        <v>98.09</v>
      </c>
      <c r="J97" s="57">
        <f t="shared" si="20"/>
        <v>98.09</v>
      </c>
      <c r="K97" s="58">
        <v>7342.7</v>
      </c>
      <c r="L97" s="59">
        <f t="shared" si="21"/>
        <v>0.211262886948942</v>
      </c>
      <c r="M97" s="57">
        <f t="shared" si="22"/>
        <v>98.06</v>
      </c>
      <c r="N97" s="56">
        <f t="shared" si="23"/>
        <v>98.06</v>
      </c>
      <c r="O97" s="26" t="s">
        <v>69</v>
      </c>
      <c r="P97" s="63" t="s">
        <v>70</v>
      </c>
      <c r="Q97" s="63" t="s">
        <v>70</v>
      </c>
      <c r="R97" s="56"/>
      <c r="S97" s="57">
        <f t="shared" si="32"/>
        <v>0.9808</v>
      </c>
      <c r="T97" s="56" t="str">
        <f t="shared" si="24"/>
        <v>是</v>
      </c>
      <c r="U97" s="69">
        <v>1385</v>
      </c>
      <c r="V97" s="70">
        <v>1</v>
      </c>
      <c r="W97" s="69">
        <v>1</v>
      </c>
      <c r="X97" s="70">
        <f t="shared" si="25"/>
        <v>143.43</v>
      </c>
      <c r="Y97" s="77"/>
      <c r="Z97" s="77"/>
      <c r="AA97" s="77"/>
      <c r="AB97" s="77"/>
      <c r="AC97" s="77"/>
      <c r="AD97" s="77">
        <v>1</v>
      </c>
      <c r="AE97" s="78">
        <f t="shared" si="33"/>
        <v>0</v>
      </c>
      <c r="AF97" s="77">
        <f t="shared" si="26"/>
        <v>0</v>
      </c>
      <c r="AG97" s="77"/>
      <c r="AH97" s="77"/>
      <c r="AI97" s="77"/>
      <c r="AJ97" s="56">
        <f t="shared" si="27"/>
        <v>143.43</v>
      </c>
      <c r="AK97" s="69"/>
      <c r="AL97" s="69"/>
      <c r="AM97" s="95" t="s">
        <v>75</v>
      </c>
      <c r="AN97" s="95" t="s">
        <v>75</v>
      </c>
      <c r="AO97" s="94"/>
      <c r="AP97" s="94"/>
      <c r="AQ97" s="95"/>
      <c r="AR97" s="94">
        <f t="shared" si="28"/>
        <v>0</v>
      </c>
      <c r="AS97" s="97">
        <f t="shared" si="34"/>
        <v>143.43</v>
      </c>
      <c r="AT97" s="2">
        <f t="shared" si="29"/>
        <v>143.43</v>
      </c>
      <c r="AU97" s="2">
        <f t="shared" si="30"/>
        <v>143.43</v>
      </c>
      <c r="AV97" s="2">
        <f t="shared" si="31"/>
        <v>0</v>
      </c>
    </row>
    <row r="98" s="2" customFormat="1" ht="46" spans="1:48">
      <c r="A98" s="29">
        <v>96</v>
      </c>
      <c r="B98" s="27"/>
      <c r="C98" s="26" t="s">
        <v>347</v>
      </c>
      <c r="D98" s="27" t="s">
        <v>348</v>
      </c>
      <c r="E98" s="46" t="s">
        <v>349</v>
      </c>
      <c r="F98" s="45">
        <f>'[1]2021年度园区有效投入-技术改造'!$I97</f>
        <v>550.39</v>
      </c>
      <c r="G98" s="26" t="s">
        <v>62</v>
      </c>
      <c r="H98" s="27">
        <v>0.8</v>
      </c>
      <c r="I98" s="57">
        <f t="shared" si="19"/>
        <v>98.02</v>
      </c>
      <c r="J98" s="57">
        <f t="shared" si="20"/>
        <v>98.02</v>
      </c>
      <c r="K98" s="58">
        <v>15248.92</v>
      </c>
      <c r="L98" s="59">
        <f t="shared" si="21"/>
        <v>0.0360937036852446</v>
      </c>
      <c r="M98" s="57">
        <f t="shared" si="22"/>
        <v>98.01</v>
      </c>
      <c r="N98" s="56">
        <f t="shared" si="23"/>
        <v>98.01</v>
      </c>
      <c r="O98" s="26" t="s">
        <v>69</v>
      </c>
      <c r="P98" s="63" t="s">
        <v>70</v>
      </c>
      <c r="Q98" s="63" t="s">
        <v>70</v>
      </c>
      <c r="R98" s="56"/>
      <c r="S98" s="57">
        <f t="shared" si="32"/>
        <v>0.9802</v>
      </c>
      <c r="T98" s="56" t="str">
        <f t="shared" si="24"/>
        <v>是</v>
      </c>
      <c r="U98" s="69" t="s">
        <v>79</v>
      </c>
      <c r="V98" s="70">
        <v>0.8</v>
      </c>
      <c r="W98" s="69">
        <v>1</v>
      </c>
      <c r="X98" s="70">
        <f t="shared" si="25"/>
        <v>41.57</v>
      </c>
      <c r="Y98" s="77"/>
      <c r="Z98" s="77"/>
      <c r="AA98" s="77"/>
      <c r="AB98" s="77"/>
      <c r="AC98" s="77"/>
      <c r="AD98" s="77">
        <v>1</v>
      </c>
      <c r="AE98" s="78">
        <f t="shared" si="33"/>
        <v>0</v>
      </c>
      <c r="AF98" s="77">
        <f t="shared" si="26"/>
        <v>0</v>
      </c>
      <c r="AG98" s="77"/>
      <c r="AH98" s="77"/>
      <c r="AI98" s="77"/>
      <c r="AJ98" s="56">
        <f t="shared" si="27"/>
        <v>41.57</v>
      </c>
      <c r="AK98" s="69"/>
      <c r="AL98" s="69"/>
      <c r="AM98" s="95" t="s">
        <v>75</v>
      </c>
      <c r="AN98" s="95" t="s">
        <v>75</v>
      </c>
      <c r="AO98" s="94"/>
      <c r="AP98" s="94"/>
      <c r="AQ98" s="95"/>
      <c r="AR98" s="94">
        <f t="shared" si="28"/>
        <v>0</v>
      </c>
      <c r="AS98" s="97">
        <f t="shared" si="34"/>
        <v>41.57</v>
      </c>
      <c r="AT98" s="2">
        <f t="shared" si="29"/>
        <v>41.57</v>
      </c>
      <c r="AU98" s="2">
        <f t="shared" si="30"/>
        <v>41.57</v>
      </c>
      <c r="AV98" s="2">
        <f t="shared" si="31"/>
        <v>0</v>
      </c>
    </row>
    <row r="99" s="2" customFormat="1" ht="46" spans="1:48">
      <c r="A99" s="29">
        <v>97</v>
      </c>
      <c r="B99" s="27"/>
      <c r="C99" s="26" t="s">
        <v>350</v>
      </c>
      <c r="D99" s="27" t="s">
        <v>351</v>
      </c>
      <c r="E99" s="46" t="s">
        <v>352</v>
      </c>
      <c r="F99" s="45">
        <f>'[1]2021年度园区有效投入-技术改造'!$I98</f>
        <v>469.21</v>
      </c>
      <c r="G99" s="26" t="s">
        <v>86</v>
      </c>
      <c r="H99" s="27">
        <v>0.7</v>
      </c>
      <c r="I99" s="57">
        <f t="shared" si="19"/>
        <v>98.02</v>
      </c>
      <c r="J99" s="57">
        <f t="shared" si="20"/>
        <v>98.02</v>
      </c>
      <c r="K99" s="58">
        <v>2806.94</v>
      </c>
      <c r="L99" s="59">
        <f t="shared" si="21"/>
        <v>0.167160680313794</v>
      </c>
      <c r="M99" s="57">
        <f t="shared" si="22"/>
        <v>98.05</v>
      </c>
      <c r="N99" s="56">
        <f t="shared" si="23"/>
        <v>98.05</v>
      </c>
      <c r="O99" s="26" t="s">
        <v>69</v>
      </c>
      <c r="P99" s="63" t="s">
        <v>70</v>
      </c>
      <c r="Q99" s="63" t="s">
        <v>70</v>
      </c>
      <c r="R99" s="56"/>
      <c r="S99" s="57">
        <f t="shared" si="32"/>
        <v>0.9804</v>
      </c>
      <c r="T99" s="56" t="str">
        <f t="shared" si="24"/>
        <v>否</v>
      </c>
      <c r="U99" s="69">
        <v>0</v>
      </c>
      <c r="V99" s="70">
        <v>1</v>
      </c>
      <c r="W99" s="69">
        <v>1</v>
      </c>
      <c r="X99" s="70">
        <f t="shared" si="25"/>
        <v>43.37</v>
      </c>
      <c r="Y99" s="77"/>
      <c r="Z99" s="77"/>
      <c r="AA99" s="77"/>
      <c r="AB99" s="77"/>
      <c r="AC99" s="77"/>
      <c r="AD99" s="77">
        <v>1</v>
      </c>
      <c r="AE99" s="78">
        <f t="shared" si="33"/>
        <v>0</v>
      </c>
      <c r="AF99" s="77">
        <f t="shared" si="26"/>
        <v>0</v>
      </c>
      <c r="AG99" s="77"/>
      <c r="AH99" s="77"/>
      <c r="AI99" s="77"/>
      <c r="AJ99" s="56">
        <f t="shared" si="27"/>
        <v>43.37</v>
      </c>
      <c r="AK99" s="69"/>
      <c r="AL99" s="69"/>
      <c r="AM99" s="95" t="s">
        <v>75</v>
      </c>
      <c r="AN99" s="95" t="s">
        <v>75</v>
      </c>
      <c r="AO99" s="94"/>
      <c r="AP99" s="94"/>
      <c r="AQ99" s="95"/>
      <c r="AR99" s="94">
        <f t="shared" si="28"/>
        <v>0</v>
      </c>
      <c r="AS99" s="97">
        <f t="shared" si="34"/>
        <v>43.37</v>
      </c>
      <c r="AT99" s="2">
        <f t="shared" si="29"/>
        <v>43.37</v>
      </c>
      <c r="AU99" s="2">
        <f t="shared" si="30"/>
        <v>43.37</v>
      </c>
      <c r="AV99" s="2">
        <f t="shared" si="31"/>
        <v>0</v>
      </c>
    </row>
    <row r="100" s="2" customFormat="1" ht="46" spans="1:48">
      <c r="A100" s="29">
        <v>98</v>
      </c>
      <c r="B100" s="27"/>
      <c r="C100" s="26" t="s">
        <v>353</v>
      </c>
      <c r="D100" s="27" t="s">
        <v>354</v>
      </c>
      <c r="E100" s="46" t="s">
        <v>355</v>
      </c>
      <c r="F100" s="45">
        <f>'[1]2021年度园区有效投入-技术改造'!$I99</f>
        <v>7872.48</v>
      </c>
      <c r="G100" s="26" t="s">
        <v>62</v>
      </c>
      <c r="H100" s="27">
        <v>0.8</v>
      </c>
      <c r="I100" s="57">
        <f t="shared" si="19"/>
        <v>98.53</v>
      </c>
      <c r="J100" s="57">
        <f t="shared" si="20"/>
        <v>98.53</v>
      </c>
      <c r="K100" s="58">
        <v>105504.93</v>
      </c>
      <c r="L100" s="59">
        <f t="shared" si="21"/>
        <v>0.0746171766570529</v>
      </c>
      <c r="M100" s="57">
        <f t="shared" si="22"/>
        <v>98.02</v>
      </c>
      <c r="N100" s="56">
        <f t="shared" si="23"/>
        <v>98.02</v>
      </c>
      <c r="O100" s="26" t="s">
        <v>69</v>
      </c>
      <c r="P100" s="63" t="s">
        <v>70</v>
      </c>
      <c r="Q100" s="63" t="s">
        <v>70</v>
      </c>
      <c r="R100" s="56"/>
      <c r="S100" s="57">
        <f t="shared" si="32"/>
        <v>0.9828</v>
      </c>
      <c r="T100" s="56" t="str">
        <f t="shared" si="24"/>
        <v>是</v>
      </c>
      <c r="U100" s="69">
        <v>12820</v>
      </c>
      <c r="V100" s="70">
        <v>1</v>
      </c>
      <c r="W100" s="69">
        <v>1</v>
      </c>
      <c r="X100" s="70">
        <f t="shared" si="25"/>
        <v>744.93</v>
      </c>
      <c r="Y100" s="77" t="e">
        <f>VLOOKUP(C100,#REF!,9,FALSE)</f>
        <v>#REF!</v>
      </c>
      <c r="Z100" s="77" t="e">
        <f>VLOOKUP($C100,#REF!,3,FALSE)</f>
        <v>#REF!</v>
      </c>
      <c r="AA100" s="78" t="e">
        <f>VLOOKUP($C100,#REF!,4,FALSE)*0.8</f>
        <v>#REF!</v>
      </c>
      <c r="AB100" s="78" t="e">
        <f>VLOOKUP($C100,#REF!,5,FALSE)</f>
        <v>#REF!</v>
      </c>
      <c r="AC100" s="86" t="e">
        <f>VLOOKUP($C100,#REF!,6,FALSE)</f>
        <v>#REF!</v>
      </c>
      <c r="AD100" s="77">
        <v>1</v>
      </c>
      <c r="AE100" s="78" t="e">
        <f t="shared" si="33"/>
        <v>#REF!</v>
      </c>
      <c r="AF100" s="77" t="e">
        <f t="shared" si="26"/>
        <v>#REF!</v>
      </c>
      <c r="AG100" s="77"/>
      <c r="AH100" s="77"/>
      <c r="AI100" s="77"/>
      <c r="AJ100" s="56" t="e">
        <f t="shared" si="27"/>
        <v>#REF!</v>
      </c>
      <c r="AK100" s="69"/>
      <c r="AL100" s="69"/>
      <c r="AM100" s="95">
        <v>225.2</v>
      </c>
      <c r="AN100" s="95" t="s">
        <v>75</v>
      </c>
      <c r="AO100" s="94"/>
      <c r="AP100" s="94"/>
      <c r="AQ100" s="95"/>
      <c r="AR100" s="94">
        <f t="shared" si="28"/>
        <v>225.2</v>
      </c>
      <c r="AS100" s="97" t="e">
        <f t="shared" si="34"/>
        <v>#REF!</v>
      </c>
      <c r="AT100" s="2" t="e">
        <f t="shared" si="29"/>
        <v>#REF!</v>
      </c>
      <c r="AU100" s="2" t="e">
        <f t="shared" si="30"/>
        <v>#REF!</v>
      </c>
      <c r="AV100" s="2" t="e">
        <f t="shared" si="31"/>
        <v>#REF!</v>
      </c>
    </row>
    <row r="101" s="2" customFormat="1" ht="61" spans="1:48">
      <c r="A101" s="29">
        <v>100</v>
      </c>
      <c r="B101" s="27"/>
      <c r="C101" s="26" t="s">
        <v>356</v>
      </c>
      <c r="D101" s="27" t="s">
        <v>357</v>
      </c>
      <c r="E101" s="46" t="s">
        <v>358</v>
      </c>
      <c r="F101" s="45">
        <f>'[1]2021年度园区有效投入-技术改造'!$I101</f>
        <v>427.57</v>
      </c>
      <c r="G101" s="26" t="s">
        <v>62</v>
      </c>
      <c r="H101" s="27">
        <v>0.8</v>
      </c>
      <c r="I101" s="57">
        <f t="shared" si="19"/>
        <v>98.02</v>
      </c>
      <c r="J101" s="57">
        <f t="shared" si="20"/>
        <v>98.02</v>
      </c>
      <c r="K101" s="58">
        <v>5799.21</v>
      </c>
      <c r="L101" s="59">
        <f t="shared" si="21"/>
        <v>0.0737290079165955</v>
      </c>
      <c r="M101" s="57">
        <f t="shared" si="22"/>
        <v>98.02</v>
      </c>
      <c r="N101" s="56">
        <f t="shared" si="23"/>
        <v>98.02</v>
      </c>
      <c r="O101" s="26" t="s">
        <v>69</v>
      </c>
      <c r="P101" s="63" t="s">
        <v>70</v>
      </c>
      <c r="Q101" s="63" t="s">
        <v>70</v>
      </c>
      <c r="R101" s="56"/>
      <c r="S101" s="57">
        <f t="shared" si="32"/>
        <v>0.9802</v>
      </c>
      <c r="T101" s="56" t="str">
        <f t="shared" si="24"/>
        <v>否</v>
      </c>
      <c r="U101" s="69">
        <v>700</v>
      </c>
      <c r="V101" s="70">
        <v>1</v>
      </c>
      <c r="W101" s="69">
        <v>1</v>
      </c>
      <c r="X101" s="70">
        <f t="shared" si="25"/>
        <v>40.37</v>
      </c>
      <c r="Y101" s="77" t="e">
        <f>VLOOKUP(C101,#REF!,9,FALSE)</f>
        <v>#REF!</v>
      </c>
      <c r="Z101" s="77" t="e">
        <f>VLOOKUP($C101,#REF!,3,FALSE)</f>
        <v>#REF!</v>
      </c>
      <c r="AA101" s="78" t="e">
        <f>VLOOKUP($C101,#REF!,4,FALSE)*0.8</f>
        <v>#REF!</v>
      </c>
      <c r="AB101" s="78" t="e">
        <f>VLOOKUP($C101,#REF!,5,FALSE)</f>
        <v>#REF!</v>
      </c>
      <c r="AC101" s="86" t="e">
        <f>VLOOKUP($C101,#REF!,6,FALSE)</f>
        <v>#REF!</v>
      </c>
      <c r="AD101" s="77">
        <v>1</v>
      </c>
      <c r="AE101" s="78" t="e">
        <f t="shared" si="33"/>
        <v>#REF!</v>
      </c>
      <c r="AF101" s="77" t="e">
        <f t="shared" si="26"/>
        <v>#REF!</v>
      </c>
      <c r="AG101" s="77"/>
      <c r="AH101" s="77"/>
      <c r="AI101" s="77"/>
      <c r="AJ101" s="56" t="e">
        <f t="shared" si="27"/>
        <v>#REF!</v>
      </c>
      <c r="AK101" s="69"/>
      <c r="AL101" s="69"/>
      <c r="AM101" s="95" t="s">
        <v>75</v>
      </c>
      <c r="AN101" s="95" t="s">
        <v>75</v>
      </c>
      <c r="AO101" s="94"/>
      <c r="AP101" s="94"/>
      <c r="AQ101" s="95"/>
      <c r="AR101" s="94">
        <f t="shared" si="28"/>
        <v>0</v>
      </c>
      <c r="AS101" s="97" t="e">
        <f t="shared" si="34"/>
        <v>#REF!</v>
      </c>
      <c r="AT101" s="2" t="e">
        <f t="shared" si="29"/>
        <v>#REF!</v>
      </c>
      <c r="AU101" s="2" t="e">
        <f t="shared" si="30"/>
        <v>#REF!</v>
      </c>
      <c r="AV101" s="2" t="e">
        <f t="shared" si="31"/>
        <v>#REF!</v>
      </c>
    </row>
    <row r="102" s="2" customFormat="1" ht="61" spans="1:48">
      <c r="A102" s="29">
        <v>101</v>
      </c>
      <c r="B102" s="27"/>
      <c r="C102" s="26" t="s">
        <v>359</v>
      </c>
      <c r="D102" s="27" t="s">
        <v>360</v>
      </c>
      <c r="E102" s="46" t="s">
        <v>361</v>
      </c>
      <c r="F102" s="45">
        <f>'[1]2021年度园区有效投入-技术改造'!$I102</f>
        <v>2066.44</v>
      </c>
      <c r="G102" s="26" t="s">
        <v>62</v>
      </c>
      <c r="H102" s="27">
        <v>0.8</v>
      </c>
      <c r="I102" s="57">
        <f t="shared" si="19"/>
        <v>98.13</v>
      </c>
      <c r="J102" s="57">
        <f t="shared" si="20"/>
        <v>98.13</v>
      </c>
      <c r="K102" s="58">
        <v>24555.15</v>
      </c>
      <c r="L102" s="59">
        <f t="shared" si="21"/>
        <v>0.0841550550495517</v>
      </c>
      <c r="M102" s="57">
        <f t="shared" si="22"/>
        <v>98.02</v>
      </c>
      <c r="N102" s="56">
        <f t="shared" si="23"/>
        <v>98.02</v>
      </c>
      <c r="O102" s="26" t="s">
        <v>63</v>
      </c>
      <c r="P102" s="63">
        <v>5</v>
      </c>
      <c r="Q102" s="63" t="s">
        <v>64</v>
      </c>
      <c r="R102" s="56">
        <v>4</v>
      </c>
      <c r="S102" s="57">
        <v>1</v>
      </c>
      <c r="T102" s="56" t="str">
        <f t="shared" si="24"/>
        <v>是</v>
      </c>
      <c r="U102" s="69">
        <v>2842</v>
      </c>
      <c r="V102" s="70">
        <v>1</v>
      </c>
      <c r="W102" s="69">
        <v>1</v>
      </c>
      <c r="X102" s="70">
        <f t="shared" si="25"/>
        <v>198.38</v>
      </c>
      <c r="Y102" s="77" t="e">
        <f>VLOOKUP(C102,#REF!,9,FALSE)</f>
        <v>#REF!</v>
      </c>
      <c r="Z102" s="77" t="e">
        <f>VLOOKUP($C102,#REF!,3,FALSE)</f>
        <v>#REF!</v>
      </c>
      <c r="AA102" s="78" t="e">
        <f>VLOOKUP($C102,#REF!,4,FALSE)*0.8</f>
        <v>#REF!</v>
      </c>
      <c r="AB102" s="78" t="e">
        <f>VLOOKUP($C102,#REF!,5,FALSE)</f>
        <v>#REF!</v>
      </c>
      <c r="AC102" s="86" t="e">
        <f>VLOOKUP($C102,#REF!,6,FALSE)</f>
        <v>#REF!</v>
      </c>
      <c r="AD102" s="77">
        <v>1</v>
      </c>
      <c r="AE102" s="78" t="e">
        <f t="shared" si="33"/>
        <v>#REF!</v>
      </c>
      <c r="AF102" s="77" t="e">
        <f t="shared" si="26"/>
        <v>#REF!</v>
      </c>
      <c r="AG102" s="77"/>
      <c r="AH102" s="77"/>
      <c r="AI102" s="77"/>
      <c r="AJ102" s="56" t="e">
        <f t="shared" si="27"/>
        <v>#REF!</v>
      </c>
      <c r="AK102" s="69"/>
      <c r="AL102" s="69"/>
      <c r="AM102" s="95">
        <v>132.6</v>
      </c>
      <c r="AN102" s="95" t="s">
        <v>75</v>
      </c>
      <c r="AO102" s="94"/>
      <c r="AP102" s="94"/>
      <c r="AQ102" s="95"/>
      <c r="AR102" s="94">
        <f t="shared" si="28"/>
        <v>132.6</v>
      </c>
      <c r="AS102" s="97" t="e">
        <f t="shared" si="34"/>
        <v>#REF!</v>
      </c>
      <c r="AT102" s="2" t="e">
        <f t="shared" si="29"/>
        <v>#REF!</v>
      </c>
      <c r="AU102" s="2" t="e">
        <f t="shared" si="30"/>
        <v>#REF!</v>
      </c>
      <c r="AV102" s="2" t="e">
        <f t="shared" si="31"/>
        <v>#REF!</v>
      </c>
    </row>
    <row r="103" s="2" customFormat="1" ht="46" spans="1:48">
      <c r="A103" s="29">
        <v>102</v>
      </c>
      <c r="B103" s="27"/>
      <c r="C103" s="26" t="s">
        <v>362</v>
      </c>
      <c r="D103" s="27" t="s">
        <v>363</v>
      </c>
      <c r="E103" s="46" t="s">
        <v>364</v>
      </c>
      <c r="F103" s="45">
        <f>'[1]2021年度园区有效投入-技术改造'!$I103</f>
        <v>1322.16</v>
      </c>
      <c r="G103" s="26" t="s">
        <v>62</v>
      </c>
      <c r="H103" s="27">
        <v>0.8</v>
      </c>
      <c r="I103" s="57">
        <f t="shared" si="19"/>
        <v>98.08</v>
      </c>
      <c r="J103" s="57">
        <f t="shared" si="20"/>
        <v>98.08</v>
      </c>
      <c r="K103" s="58">
        <v>39636.17</v>
      </c>
      <c r="L103" s="59">
        <f t="shared" si="21"/>
        <v>0.0333574106680842</v>
      </c>
      <c r="M103" s="57">
        <f t="shared" si="22"/>
        <v>98.01</v>
      </c>
      <c r="N103" s="56">
        <f t="shared" si="23"/>
        <v>98.01</v>
      </c>
      <c r="O103" s="26" t="s">
        <v>69</v>
      </c>
      <c r="P103" s="63" t="s">
        <v>70</v>
      </c>
      <c r="Q103" s="63" t="s">
        <v>70</v>
      </c>
      <c r="R103" s="56"/>
      <c r="S103" s="57">
        <f t="shared" si="32"/>
        <v>0.9805</v>
      </c>
      <c r="T103" s="56" t="str">
        <f t="shared" si="24"/>
        <v>是</v>
      </c>
      <c r="U103" s="69" t="s">
        <v>79</v>
      </c>
      <c r="V103" s="70">
        <v>0.8</v>
      </c>
      <c r="W103" s="69">
        <v>1</v>
      </c>
      <c r="X103" s="70">
        <f t="shared" si="25"/>
        <v>99.89</v>
      </c>
      <c r="Y103" s="77"/>
      <c r="Z103" s="77"/>
      <c r="AA103" s="77"/>
      <c r="AB103" s="77"/>
      <c r="AC103" s="77"/>
      <c r="AD103" s="77">
        <v>1</v>
      </c>
      <c r="AE103" s="78">
        <f t="shared" si="33"/>
        <v>0</v>
      </c>
      <c r="AF103" s="77">
        <f t="shared" si="26"/>
        <v>0</v>
      </c>
      <c r="AG103" s="77"/>
      <c r="AH103" s="77"/>
      <c r="AI103" s="77"/>
      <c r="AJ103" s="56">
        <f t="shared" si="27"/>
        <v>99.89</v>
      </c>
      <c r="AK103" s="69"/>
      <c r="AL103" s="69"/>
      <c r="AM103" s="95" t="s">
        <v>75</v>
      </c>
      <c r="AN103" s="95" t="s">
        <v>75</v>
      </c>
      <c r="AO103" s="94"/>
      <c r="AP103" s="94"/>
      <c r="AQ103" s="95"/>
      <c r="AR103" s="94">
        <f t="shared" si="28"/>
        <v>0</v>
      </c>
      <c r="AS103" s="97">
        <f t="shared" si="34"/>
        <v>99.89</v>
      </c>
      <c r="AT103" s="2">
        <f t="shared" si="29"/>
        <v>99.89</v>
      </c>
      <c r="AU103" s="2">
        <f t="shared" si="30"/>
        <v>99.89</v>
      </c>
      <c r="AV103" s="2">
        <f t="shared" si="31"/>
        <v>0</v>
      </c>
    </row>
    <row r="104" s="2" customFormat="1" ht="46" spans="1:48">
      <c r="A104" s="29">
        <v>103</v>
      </c>
      <c r="B104" s="27"/>
      <c r="C104" s="26" t="s">
        <v>365</v>
      </c>
      <c r="D104" s="27" t="s">
        <v>366</v>
      </c>
      <c r="E104" s="46" t="s">
        <v>367</v>
      </c>
      <c r="F104" s="45">
        <f>'[1]2021年度园区有效投入-技术改造'!$I104</f>
        <v>757.58</v>
      </c>
      <c r="G104" s="26" t="s">
        <v>68</v>
      </c>
      <c r="H104" s="27">
        <v>1</v>
      </c>
      <c r="I104" s="57">
        <f t="shared" si="19"/>
        <v>98.04</v>
      </c>
      <c r="J104" s="57">
        <f t="shared" si="20"/>
        <v>98.04</v>
      </c>
      <c r="K104" s="58">
        <v>15649.92</v>
      </c>
      <c r="L104" s="59">
        <f t="shared" si="21"/>
        <v>0.048407915184231</v>
      </c>
      <c r="M104" s="57">
        <f t="shared" si="22"/>
        <v>98.01</v>
      </c>
      <c r="N104" s="56">
        <f t="shared" si="23"/>
        <v>98.01</v>
      </c>
      <c r="O104" s="26" t="s">
        <v>69</v>
      </c>
      <c r="P104" s="63" t="s">
        <v>70</v>
      </c>
      <c r="Q104" s="63" t="s">
        <v>70</v>
      </c>
      <c r="R104" s="56"/>
      <c r="S104" s="57">
        <f t="shared" si="32"/>
        <v>0.9803</v>
      </c>
      <c r="T104" s="56" t="str">
        <f t="shared" si="24"/>
        <v>是</v>
      </c>
      <c r="U104" s="69">
        <v>870</v>
      </c>
      <c r="V104" s="70">
        <v>1</v>
      </c>
      <c r="W104" s="69">
        <v>1</v>
      </c>
      <c r="X104" s="70">
        <f t="shared" si="25"/>
        <v>74.56</v>
      </c>
      <c r="Y104" s="77"/>
      <c r="Z104" s="77"/>
      <c r="AA104" s="77"/>
      <c r="AB104" s="77"/>
      <c r="AC104" s="77"/>
      <c r="AD104" s="77">
        <v>1</v>
      </c>
      <c r="AE104" s="78">
        <f t="shared" si="33"/>
        <v>0</v>
      </c>
      <c r="AF104" s="77">
        <f t="shared" si="26"/>
        <v>0</v>
      </c>
      <c r="AG104" s="77"/>
      <c r="AH104" s="77"/>
      <c r="AI104" s="77"/>
      <c r="AJ104" s="56">
        <f t="shared" si="27"/>
        <v>74.56</v>
      </c>
      <c r="AK104" s="69"/>
      <c r="AL104" s="69"/>
      <c r="AM104" s="95" t="s">
        <v>75</v>
      </c>
      <c r="AN104" s="95" t="s">
        <v>75</v>
      </c>
      <c r="AO104" s="94"/>
      <c r="AP104" s="94"/>
      <c r="AQ104" s="95"/>
      <c r="AR104" s="94">
        <f t="shared" si="28"/>
        <v>0</v>
      </c>
      <c r="AS104" s="97">
        <f t="shared" si="34"/>
        <v>74.56</v>
      </c>
      <c r="AT104" s="2">
        <f t="shared" si="29"/>
        <v>74.56</v>
      </c>
      <c r="AU104" s="2">
        <f t="shared" si="30"/>
        <v>74.56</v>
      </c>
      <c r="AV104" s="2">
        <f t="shared" si="31"/>
        <v>0</v>
      </c>
    </row>
    <row r="105" s="2" customFormat="1" ht="46" spans="1:48">
      <c r="A105" s="29">
        <v>104</v>
      </c>
      <c r="B105" s="27"/>
      <c r="C105" s="26" t="s">
        <v>368</v>
      </c>
      <c r="D105" s="27" t="s">
        <v>369</v>
      </c>
      <c r="E105" s="46" t="s">
        <v>370</v>
      </c>
      <c r="F105" s="45">
        <f>'[1]2021年度园区有效投入-技术改造'!$I105</f>
        <v>274.2</v>
      </c>
      <c r="G105" s="26" t="s">
        <v>86</v>
      </c>
      <c r="H105" s="27">
        <v>0.7</v>
      </c>
      <c r="I105" s="57">
        <f t="shared" si="19"/>
        <v>98</v>
      </c>
      <c r="J105" s="57">
        <f t="shared" si="20"/>
        <v>98</v>
      </c>
      <c r="K105" s="58">
        <v>3631.17</v>
      </c>
      <c r="L105" s="59">
        <f t="shared" si="21"/>
        <v>0.0755128512297689</v>
      </c>
      <c r="M105" s="57">
        <f t="shared" si="22"/>
        <v>98.02</v>
      </c>
      <c r="N105" s="56">
        <f t="shared" si="23"/>
        <v>98.02</v>
      </c>
      <c r="O105" s="26" t="s">
        <v>69</v>
      </c>
      <c r="P105" s="63" t="s">
        <v>70</v>
      </c>
      <c r="Q105" s="63" t="s">
        <v>70</v>
      </c>
      <c r="R105" s="56"/>
      <c r="S105" s="57">
        <f t="shared" si="32"/>
        <v>0.9801</v>
      </c>
      <c r="T105" s="56" t="str">
        <f t="shared" si="24"/>
        <v>否</v>
      </c>
      <c r="U105" s="69">
        <v>957</v>
      </c>
      <c r="V105" s="70">
        <v>1</v>
      </c>
      <c r="W105" s="69">
        <v>1</v>
      </c>
      <c r="X105" s="70">
        <f t="shared" si="25"/>
        <v>25.34</v>
      </c>
      <c r="Y105" s="77"/>
      <c r="Z105" s="77"/>
      <c r="AA105" s="77"/>
      <c r="AB105" s="77"/>
      <c r="AC105" s="77"/>
      <c r="AD105" s="77">
        <v>1</v>
      </c>
      <c r="AE105" s="78">
        <f t="shared" si="33"/>
        <v>0</v>
      </c>
      <c r="AF105" s="77">
        <f t="shared" si="26"/>
        <v>0</v>
      </c>
      <c r="AG105" s="77"/>
      <c r="AH105" s="77"/>
      <c r="AI105" s="77"/>
      <c r="AJ105" s="56">
        <f t="shared" si="27"/>
        <v>25.34</v>
      </c>
      <c r="AK105" s="69"/>
      <c r="AL105" s="69"/>
      <c r="AM105" s="95" t="s">
        <v>75</v>
      </c>
      <c r="AN105" s="95" t="s">
        <v>75</v>
      </c>
      <c r="AO105" s="94"/>
      <c r="AP105" s="94"/>
      <c r="AQ105" s="95"/>
      <c r="AR105" s="94">
        <f t="shared" si="28"/>
        <v>0</v>
      </c>
      <c r="AS105" s="97">
        <f t="shared" si="34"/>
        <v>25.34</v>
      </c>
      <c r="AT105" s="2">
        <f t="shared" si="29"/>
        <v>25.34</v>
      </c>
      <c r="AU105" s="2">
        <f t="shared" si="30"/>
        <v>25.34</v>
      </c>
      <c r="AV105" s="2">
        <f t="shared" si="31"/>
        <v>0</v>
      </c>
    </row>
    <row r="106" s="2" customFormat="1" ht="46" spans="1:48">
      <c r="A106" s="29">
        <v>105</v>
      </c>
      <c r="B106" s="27"/>
      <c r="C106" s="26" t="s">
        <v>371</v>
      </c>
      <c r="D106" s="27" t="s">
        <v>372</v>
      </c>
      <c r="E106" s="46" t="s">
        <v>373</v>
      </c>
      <c r="F106" s="45">
        <f>'[1]2021年度园区有效投入-技术改造'!$I106</f>
        <v>1007.18</v>
      </c>
      <c r="G106" s="26" t="s">
        <v>62</v>
      </c>
      <c r="H106" s="27">
        <v>0.8</v>
      </c>
      <c r="I106" s="57">
        <f t="shared" si="19"/>
        <v>98.06</v>
      </c>
      <c r="J106" s="57">
        <f t="shared" si="20"/>
        <v>98.06</v>
      </c>
      <c r="K106" s="58">
        <v>41327.31</v>
      </c>
      <c r="L106" s="59">
        <f t="shared" si="21"/>
        <v>0.0243708095203874</v>
      </c>
      <c r="M106" s="57">
        <f t="shared" si="22"/>
        <v>98.01</v>
      </c>
      <c r="N106" s="56">
        <f t="shared" si="23"/>
        <v>98.01</v>
      </c>
      <c r="O106" s="26" t="s">
        <v>69</v>
      </c>
      <c r="P106" s="63" t="s">
        <v>70</v>
      </c>
      <c r="Q106" s="63" t="s">
        <v>70</v>
      </c>
      <c r="R106" s="56"/>
      <c r="S106" s="57">
        <f t="shared" si="32"/>
        <v>0.9804</v>
      </c>
      <c r="T106" s="56" t="str">
        <f t="shared" si="24"/>
        <v>是</v>
      </c>
      <c r="U106" s="69" t="s">
        <v>79</v>
      </c>
      <c r="V106" s="70">
        <v>0.8</v>
      </c>
      <c r="W106" s="69">
        <v>1</v>
      </c>
      <c r="X106" s="70">
        <f t="shared" si="25"/>
        <v>76.09</v>
      </c>
      <c r="Y106" s="77" t="e">
        <f>VLOOKUP(C106,#REF!,9,FALSE)</f>
        <v>#REF!</v>
      </c>
      <c r="Z106" s="77" t="e">
        <f>VLOOKUP($C106,#REF!,3,FALSE)</f>
        <v>#REF!</v>
      </c>
      <c r="AA106" s="78" t="e">
        <f>VLOOKUP($C106,#REF!,4,FALSE)*0.8</f>
        <v>#REF!</v>
      </c>
      <c r="AB106" s="78" t="e">
        <f>VLOOKUP($C106,#REF!,5,FALSE)</f>
        <v>#REF!</v>
      </c>
      <c r="AC106" s="86" t="e">
        <f>VLOOKUP($C106,#REF!,6,FALSE)</f>
        <v>#REF!</v>
      </c>
      <c r="AD106" s="77">
        <v>1</v>
      </c>
      <c r="AE106" s="78" t="e">
        <f t="shared" si="33"/>
        <v>#REF!</v>
      </c>
      <c r="AF106" s="77" t="e">
        <f t="shared" si="26"/>
        <v>#REF!</v>
      </c>
      <c r="AG106" s="77"/>
      <c r="AH106" s="77"/>
      <c r="AI106" s="77"/>
      <c r="AJ106" s="56" t="e">
        <f t="shared" si="27"/>
        <v>#REF!</v>
      </c>
      <c r="AK106" s="69"/>
      <c r="AL106" s="69"/>
      <c r="AM106" s="95" t="s">
        <v>75</v>
      </c>
      <c r="AN106" s="95" t="s">
        <v>75</v>
      </c>
      <c r="AO106" s="94"/>
      <c r="AP106" s="94"/>
      <c r="AQ106" s="95"/>
      <c r="AR106" s="94">
        <f t="shared" si="28"/>
        <v>0</v>
      </c>
      <c r="AS106" s="97" t="e">
        <f t="shared" si="34"/>
        <v>#REF!</v>
      </c>
      <c r="AT106" s="2" t="e">
        <f t="shared" si="29"/>
        <v>#REF!</v>
      </c>
      <c r="AU106" s="2" t="e">
        <f t="shared" si="30"/>
        <v>#REF!</v>
      </c>
      <c r="AV106" s="2" t="e">
        <f t="shared" si="31"/>
        <v>#REF!</v>
      </c>
    </row>
    <row r="107" s="2" customFormat="1" ht="31" spans="1:48">
      <c r="A107" s="29">
        <v>106</v>
      </c>
      <c r="B107" s="27"/>
      <c r="C107" s="26" t="s">
        <v>374</v>
      </c>
      <c r="D107" s="27" t="s">
        <v>375</v>
      </c>
      <c r="E107" s="46" t="s">
        <v>376</v>
      </c>
      <c r="F107" s="45">
        <f>'[1]2021年度园区有效投入-技术改造'!$I107</f>
        <v>770.6</v>
      </c>
      <c r="G107" s="26" t="s">
        <v>62</v>
      </c>
      <c r="H107" s="27">
        <v>0.8</v>
      </c>
      <c r="I107" s="57">
        <f t="shared" si="19"/>
        <v>98.04</v>
      </c>
      <c r="J107" s="57">
        <f t="shared" si="20"/>
        <v>98.04</v>
      </c>
      <c r="K107" s="58">
        <v>9285.82</v>
      </c>
      <c r="L107" s="59">
        <f t="shared" si="21"/>
        <v>0.0829867475354896</v>
      </c>
      <c r="M107" s="57">
        <f t="shared" si="22"/>
        <v>98.02</v>
      </c>
      <c r="N107" s="56">
        <f t="shared" si="23"/>
        <v>98.02</v>
      </c>
      <c r="O107" s="26" t="s">
        <v>69</v>
      </c>
      <c r="P107" s="63" t="s">
        <v>70</v>
      </c>
      <c r="Q107" s="63" t="s">
        <v>70</v>
      </c>
      <c r="R107" s="56"/>
      <c r="S107" s="57">
        <f t="shared" si="32"/>
        <v>0.9803</v>
      </c>
      <c r="T107" s="56" t="str">
        <f t="shared" si="24"/>
        <v>是</v>
      </c>
      <c r="U107" s="69" t="s">
        <v>79</v>
      </c>
      <c r="V107" s="70">
        <v>0.8</v>
      </c>
      <c r="W107" s="69">
        <v>1</v>
      </c>
      <c r="X107" s="70">
        <f t="shared" si="25"/>
        <v>58.21</v>
      </c>
      <c r="Y107" s="77" t="e">
        <f>VLOOKUP(C107,#REF!,9,FALSE)</f>
        <v>#REF!</v>
      </c>
      <c r="Z107" s="77" t="e">
        <f>VLOOKUP($C107,#REF!,3,FALSE)</f>
        <v>#REF!</v>
      </c>
      <c r="AA107" s="78" t="e">
        <f>VLOOKUP($C107,#REF!,4,FALSE)*0.8</f>
        <v>#REF!</v>
      </c>
      <c r="AB107" s="78" t="e">
        <f>VLOOKUP($C107,#REF!,5,FALSE)</f>
        <v>#REF!</v>
      </c>
      <c r="AC107" s="86" t="e">
        <f>VLOOKUP($C107,#REF!,6,FALSE)</f>
        <v>#REF!</v>
      </c>
      <c r="AD107" s="77">
        <v>1</v>
      </c>
      <c r="AE107" s="78" t="e">
        <f t="shared" si="33"/>
        <v>#REF!</v>
      </c>
      <c r="AF107" s="77" t="e">
        <f t="shared" si="26"/>
        <v>#REF!</v>
      </c>
      <c r="AG107" s="77"/>
      <c r="AH107" s="77"/>
      <c r="AI107" s="77"/>
      <c r="AJ107" s="56" t="e">
        <f t="shared" si="27"/>
        <v>#REF!</v>
      </c>
      <c r="AK107" s="69"/>
      <c r="AL107" s="69"/>
      <c r="AM107" s="95" t="s">
        <v>75</v>
      </c>
      <c r="AN107" s="95" t="s">
        <v>75</v>
      </c>
      <c r="AO107" s="94"/>
      <c r="AP107" s="94"/>
      <c r="AQ107" s="95"/>
      <c r="AR107" s="94">
        <f t="shared" si="28"/>
        <v>0</v>
      </c>
      <c r="AS107" s="97" t="e">
        <f t="shared" si="34"/>
        <v>#REF!</v>
      </c>
      <c r="AT107" s="2" t="e">
        <f t="shared" si="29"/>
        <v>#REF!</v>
      </c>
      <c r="AU107" s="2" t="e">
        <f t="shared" si="30"/>
        <v>#REF!</v>
      </c>
      <c r="AV107" s="2" t="e">
        <f t="shared" si="31"/>
        <v>#REF!</v>
      </c>
    </row>
    <row r="108" s="2" customFormat="1" ht="46" spans="1:48">
      <c r="A108" s="29">
        <v>107</v>
      </c>
      <c r="B108" s="27"/>
      <c r="C108" s="26" t="s">
        <v>377</v>
      </c>
      <c r="D108" s="27" t="s">
        <v>378</v>
      </c>
      <c r="E108" s="46" t="s">
        <v>379</v>
      </c>
      <c r="F108" s="45">
        <f>'[1]2021年度园区有效投入-技术改造'!$I108</f>
        <v>597.2</v>
      </c>
      <c r="G108" s="26" t="s">
        <v>86</v>
      </c>
      <c r="H108" s="27">
        <v>0.7</v>
      </c>
      <c r="I108" s="57">
        <f t="shared" si="19"/>
        <v>98.03</v>
      </c>
      <c r="J108" s="57">
        <f t="shared" si="20"/>
        <v>98.03</v>
      </c>
      <c r="K108" s="58">
        <v>6681.27</v>
      </c>
      <c r="L108" s="59">
        <f t="shared" si="21"/>
        <v>0.0893842039013541</v>
      </c>
      <c r="M108" s="57">
        <f t="shared" si="22"/>
        <v>98.03</v>
      </c>
      <c r="N108" s="56">
        <f t="shared" si="23"/>
        <v>98.03</v>
      </c>
      <c r="O108" s="26" t="s">
        <v>69</v>
      </c>
      <c r="P108" s="63" t="s">
        <v>70</v>
      </c>
      <c r="Q108" s="63" t="s">
        <v>70</v>
      </c>
      <c r="R108" s="56"/>
      <c r="S108" s="57">
        <f t="shared" si="32"/>
        <v>0.9803</v>
      </c>
      <c r="T108" s="56" t="str">
        <f t="shared" si="24"/>
        <v>是</v>
      </c>
      <c r="U108" s="69">
        <v>655</v>
      </c>
      <c r="V108" s="70">
        <v>1</v>
      </c>
      <c r="W108" s="69">
        <v>1</v>
      </c>
      <c r="X108" s="70">
        <f t="shared" si="25"/>
        <v>55.2</v>
      </c>
      <c r="Y108" s="77"/>
      <c r="Z108" s="77"/>
      <c r="AA108" s="77"/>
      <c r="AB108" s="77"/>
      <c r="AC108" s="77"/>
      <c r="AD108" s="77">
        <v>1</v>
      </c>
      <c r="AE108" s="78">
        <f t="shared" si="33"/>
        <v>0</v>
      </c>
      <c r="AF108" s="77">
        <f t="shared" si="26"/>
        <v>0</v>
      </c>
      <c r="AG108" s="77"/>
      <c r="AH108" s="77"/>
      <c r="AI108" s="77"/>
      <c r="AJ108" s="56">
        <f t="shared" si="27"/>
        <v>55.2</v>
      </c>
      <c r="AK108" s="69"/>
      <c r="AL108" s="69"/>
      <c r="AM108" s="95" t="s">
        <v>75</v>
      </c>
      <c r="AN108" s="95" t="s">
        <v>75</v>
      </c>
      <c r="AO108" s="94"/>
      <c r="AP108" s="94"/>
      <c r="AQ108" s="95"/>
      <c r="AR108" s="94">
        <f t="shared" si="28"/>
        <v>0</v>
      </c>
      <c r="AS108" s="97">
        <f t="shared" si="34"/>
        <v>55.2</v>
      </c>
      <c r="AT108" s="2">
        <f t="shared" si="29"/>
        <v>55.2</v>
      </c>
      <c r="AU108" s="2">
        <f t="shared" si="30"/>
        <v>55.2</v>
      </c>
      <c r="AV108" s="2">
        <f t="shared" si="31"/>
        <v>0</v>
      </c>
    </row>
    <row r="109" s="2" customFormat="1" ht="46" spans="1:48">
      <c r="A109" s="29">
        <v>108</v>
      </c>
      <c r="B109" s="27"/>
      <c r="C109" s="26" t="s">
        <v>380</v>
      </c>
      <c r="D109" s="27" t="s">
        <v>381</v>
      </c>
      <c r="E109" s="46" t="s">
        <v>382</v>
      </c>
      <c r="F109" s="45">
        <f>'[1]2021年度园区有效投入-技术改造'!$I109</f>
        <v>1794.2</v>
      </c>
      <c r="G109" s="26" t="s">
        <v>86</v>
      </c>
      <c r="H109" s="27">
        <v>0.7</v>
      </c>
      <c r="I109" s="57">
        <f t="shared" si="19"/>
        <v>98.11</v>
      </c>
      <c r="J109" s="57">
        <f t="shared" si="20"/>
        <v>98.11</v>
      </c>
      <c r="K109" s="58">
        <v>709.69</v>
      </c>
      <c r="L109" s="59">
        <f t="shared" si="21"/>
        <v>2.52814609195564</v>
      </c>
      <c r="M109" s="57">
        <f t="shared" si="22"/>
        <v>98.75</v>
      </c>
      <c r="N109" s="56">
        <f t="shared" si="23"/>
        <v>98.75</v>
      </c>
      <c r="O109" s="26" t="s">
        <v>69</v>
      </c>
      <c r="P109" s="63" t="s">
        <v>70</v>
      </c>
      <c r="Q109" s="63" t="s">
        <v>70</v>
      </c>
      <c r="R109" s="56"/>
      <c r="S109" s="57">
        <f t="shared" si="32"/>
        <v>0.9843</v>
      </c>
      <c r="T109" s="56" t="str">
        <f t="shared" si="24"/>
        <v>是</v>
      </c>
      <c r="U109" s="69" t="s">
        <v>79</v>
      </c>
      <c r="V109" s="70">
        <v>0.8</v>
      </c>
      <c r="W109" s="69">
        <v>1</v>
      </c>
      <c r="X109" s="70">
        <f t="shared" si="25"/>
        <v>133.12</v>
      </c>
      <c r="Y109" s="77" t="e">
        <f>VLOOKUP(C109,#REF!,9,FALSE)</f>
        <v>#REF!</v>
      </c>
      <c r="Z109" s="77" t="e">
        <f>VLOOKUP($C109,#REF!,3,FALSE)</f>
        <v>#REF!</v>
      </c>
      <c r="AA109" s="78" t="e">
        <f>VLOOKUP($C109,#REF!,4,FALSE)*0.8</f>
        <v>#REF!</v>
      </c>
      <c r="AB109" s="78" t="e">
        <f>VLOOKUP($C109,#REF!,5,FALSE)</f>
        <v>#REF!</v>
      </c>
      <c r="AC109" s="86" t="e">
        <f>VLOOKUP($C109,#REF!,6,FALSE)</f>
        <v>#REF!</v>
      </c>
      <c r="AD109" s="77">
        <v>1</v>
      </c>
      <c r="AE109" s="78" t="e">
        <f t="shared" si="33"/>
        <v>#REF!</v>
      </c>
      <c r="AF109" s="77" t="e">
        <f t="shared" si="26"/>
        <v>#REF!</v>
      </c>
      <c r="AG109" s="77"/>
      <c r="AH109" s="77"/>
      <c r="AI109" s="77"/>
      <c r="AJ109" s="56" t="e">
        <f t="shared" si="27"/>
        <v>#REF!</v>
      </c>
      <c r="AK109" s="69"/>
      <c r="AL109" s="69"/>
      <c r="AM109" s="95" t="s">
        <v>75</v>
      </c>
      <c r="AN109" s="95" t="s">
        <v>75</v>
      </c>
      <c r="AO109" s="94"/>
      <c r="AP109" s="94"/>
      <c r="AQ109" s="95"/>
      <c r="AR109" s="94">
        <f t="shared" si="28"/>
        <v>0</v>
      </c>
      <c r="AS109" s="97" t="e">
        <f t="shared" si="34"/>
        <v>#REF!</v>
      </c>
      <c r="AT109" s="2" t="e">
        <f t="shared" si="29"/>
        <v>#REF!</v>
      </c>
      <c r="AU109" s="2" t="e">
        <f t="shared" si="30"/>
        <v>#REF!</v>
      </c>
      <c r="AV109" s="2" t="e">
        <f t="shared" si="31"/>
        <v>#REF!</v>
      </c>
    </row>
    <row r="110" s="2" customFormat="1" ht="61" spans="1:48">
      <c r="A110" s="29">
        <v>109</v>
      </c>
      <c r="B110" s="27"/>
      <c r="C110" s="26" t="s">
        <v>383</v>
      </c>
      <c r="D110" s="27" t="s">
        <v>384</v>
      </c>
      <c r="E110" s="46" t="s">
        <v>385</v>
      </c>
      <c r="F110" s="45">
        <f>'[1]2021年度园区有效投入-技术改造'!$I110</f>
        <v>401.97</v>
      </c>
      <c r="G110" s="26" t="s">
        <v>62</v>
      </c>
      <c r="H110" s="27">
        <v>0.8</v>
      </c>
      <c r="I110" s="57">
        <f t="shared" si="19"/>
        <v>98.01</v>
      </c>
      <c r="J110" s="57">
        <f t="shared" si="20"/>
        <v>98.01</v>
      </c>
      <c r="K110" s="58">
        <v>3750</v>
      </c>
      <c r="L110" s="59">
        <f t="shared" si="21"/>
        <v>0.107192</v>
      </c>
      <c r="M110" s="57">
        <f t="shared" si="22"/>
        <v>98.03</v>
      </c>
      <c r="N110" s="56">
        <f t="shared" si="23"/>
        <v>98.03</v>
      </c>
      <c r="O110" s="26" t="s">
        <v>69</v>
      </c>
      <c r="P110" s="63" t="s">
        <v>70</v>
      </c>
      <c r="Q110" s="63" t="s">
        <v>70</v>
      </c>
      <c r="R110" s="56"/>
      <c r="S110" s="57">
        <f t="shared" si="32"/>
        <v>0.9802</v>
      </c>
      <c r="T110" s="56" t="str">
        <f t="shared" si="24"/>
        <v>否</v>
      </c>
      <c r="U110" s="69">
        <v>449</v>
      </c>
      <c r="V110" s="70">
        <v>1</v>
      </c>
      <c r="W110" s="69">
        <v>1</v>
      </c>
      <c r="X110" s="70">
        <f t="shared" si="25"/>
        <v>37.95</v>
      </c>
      <c r="Y110" s="77"/>
      <c r="Z110" s="77"/>
      <c r="AA110" s="77"/>
      <c r="AB110" s="77"/>
      <c r="AC110" s="77"/>
      <c r="AD110" s="77">
        <v>1</v>
      </c>
      <c r="AE110" s="78">
        <f t="shared" si="33"/>
        <v>0</v>
      </c>
      <c r="AF110" s="77">
        <f t="shared" si="26"/>
        <v>0</v>
      </c>
      <c r="AG110" s="77"/>
      <c r="AH110" s="77"/>
      <c r="AI110" s="77"/>
      <c r="AJ110" s="56">
        <f t="shared" si="27"/>
        <v>37.95</v>
      </c>
      <c r="AK110" s="69"/>
      <c r="AL110" s="69"/>
      <c r="AM110" s="95" t="s">
        <v>75</v>
      </c>
      <c r="AN110" s="95" t="s">
        <v>75</v>
      </c>
      <c r="AO110" s="94"/>
      <c r="AP110" s="94"/>
      <c r="AQ110" s="95"/>
      <c r="AR110" s="94">
        <f t="shared" si="28"/>
        <v>0</v>
      </c>
      <c r="AS110" s="97">
        <f t="shared" si="34"/>
        <v>37.95</v>
      </c>
      <c r="AT110" s="2">
        <f t="shared" si="29"/>
        <v>37.95</v>
      </c>
      <c r="AU110" s="2">
        <f t="shared" si="30"/>
        <v>37.95</v>
      </c>
      <c r="AV110" s="2">
        <f t="shared" si="31"/>
        <v>0</v>
      </c>
    </row>
    <row r="111" s="2" customFormat="1" ht="46" spans="1:48">
      <c r="A111" s="29">
        <v>110</v>
      </c>
      <c r="B111" s="27"/>
      <c r="C111" s="26" t="s">
        <v>386</v>
      </c>
      <c r="D111" s="27" t="s">
        <v>387</v>
      </c>
      <c r="E111" s="46" t="s">
        <v>388</v>
      </c>
      <c r="F111" s="45">
        <f>'[1]2021年度园区有效投入-技术改造'!$I111</f>
        <v>617.01</v>
      </c>
      <c r="G111" s="26" t="s">
        <v>62</v>
      </c>
      <c r="H111" s="27">
        <v>0.8</v>
      </c>
      <c r="I111" s="57">
        <f t="shared" si="19"/>
        <v>98.03</v>
      </c>
      <c r="J111" s="57">
        <f t="shared" si="20"/>
        <v>98.03</v>
      </c>
      <c r="K111" s="58">
        <v>9765.03</v>
      </c>
      <c r="L111" s="59">
        <f t="shared" si="21"/>
        <v>0.0631856737767319</v>
      </c>
      <c r="M111" s="57">
        <f t="shared" si="22"/>
        <v>98.02</v>
      </c>
      <c r="N111" s="56">
        <f t="shared" si="23"/>
        <v>98.02</v>
      </c>
      <c r="O111" s="26" t="s">
        <v>69</v>
      </c>
      <c r="P111" s="63" t="s">
        <v>70</v>
      </c>
      <c r="Q111" s="63" t="s">
        <v>70</v>
      </c>
      <c r="R111" s="56"/>
      <c r="S111" s="57">
        <f t="shared" si="32"/>
        <v>0.9803</v>
      </c>
      <c r="T111" s="56" t="str">
        <f t="shared" si="24"/>
        <v>是</v>
      </c>
      <c r="U111" s="69">
        <v>2110</v>
      </c>
      <c r="V111" s="70">
        <v>1</v>
      </c>
      <c r="W111" s="69">
        <v>1</v>
      </c>
      <c r="X111" s="70">
        <f t="shared" si="25"/>
        <v>58.26</v>
      </c>
      <c r="Y111" s="77"/>
      <c r="Z111" s="77"/>
      <c r="AA111" s="77"/>
      <c r="AB111" s="77"/>
      <c r="AC111" s="77"/>
      <c r="AD111" s="77">
        <v>1</v>
      </c>
      <c r="AE111" s="78">
        <f t="shared" si="33"/>
        <v>0</v>
      </c>
      <c r="AF111" s="77">
        <f t="shared" si="26"/>
        <v>0</v>
      </c>
      <c r="AG111" s="77"/>
      <c r="AH111" s="77"/>
      <c r="AI111" s="77"/>
      <c r="AJ111" s="56">
        <f t="shared" si="27"/>
        <v>58.26</v>
      </c>
      <c r="AK111" s="69"/>
      <c r="AL111" s="69"/>
      <c r="AM111" s="95" t="s">
        <v>75</v>
      </c>
      <c r="AN111" s="95" t="s">
        <v>75</v>
      </c>
      <c r="AO111" s="94"/>
      <c r="AP111" s="94"/>
      <c r="AQ111" s="95"/>
      <c r="AR111" s="94">
        <f t="shared" si="28"/>
        <v>0</v>
      </c>
      <c r="AS111" s="97">
        <f t="shared" si="34"/>
        <v>58.26</v>
      </c>
      <c r="AT111" s="2">
        <f t="shared" si="29"/>
        <v>58.26</v>
      </c>
      <c r="AU111" s="2">
        <f t="shared" si="30"/>
        <v>58.26</v>
      </c>
      <c r="AV111" s="2">
        <f t="shared" si="31"/>
        <v>0</v>
      </c>
    </row>
    <row r="112" s="2" customFormat="1" ht="31" spans="1:48">
      <c r="A112" s="29">
        <v>111</v>
      </c>
      <c r="B112" s="27"/>
      <c r="C112" s="26" t="s">
        <v>389</v>
      </c>
      <c r="D112" s="27" t="s">
        <v>390</v>
      </c>
      <c r="E112" s="46" t="s">
        <v>391</v>
      </c>
      <c r="F112" s="45">
        <f>'[1]2021年度园区有效投入-技术改造'!$I112</f>
        <v>1611.72</v>
      </c>
      <c r="G112" s="26" t="s">
        <v>62</v>
      </c>
      <c r="H112" s="27">
        <v>0.8</v>
      </c>
      <c r="I112" s="57">
        <f t="shared" si="19"/>
        <v>98.1</v>
      </c>
      <c r="J112" s="57">
        <f t="shared" si="20"/>
        <v>98.1</v>
      </c>
      <c r="K112" s="58">
        <v>1672.2</v>
      </c>
      <c r="L112" s="59">
        <f t="shared" si="21"/>
        <v>0.963832077502691</v>
      </c>
      <c r="M112" s="57">
        <f t="shared" si="22"/>
        <v>98.29</v>
      </c>
      <c r="N112" s="56">
        <f t="shared" si="23"/>
        <v>98.29</v>
      </c>
      <c r="O112" s="26" t="s">
        <v>69</v>
      </c>
      <c r="P112" s="63" t="s">
        <v>70</v>
      </c>
      <c r="Q112" s="63" t="s">
        <v>70</v>
      </c>
      <c r="R112" s="56"/>
      <c r="S112" s="57">
        <f t="shared" si="32"/>
        <v>0.982</v>
      </c>
      <c r="T112" s="56" t="str">
        <f t="shared" si="24"/>
        <v>是</v>
      </c>
      <c r="U112" s="69">
        <v>1600</v>
      </c>
      <c r="V112" s="70">
        <v>1</v>
      </c>
      <c r="W112" s="69">
        <v>1</v>
      </c>
      <c r="X112" s="70">
        <f t="shared" si="25"/>
        <v>152.4</v>
      </c>
      <c r="Y112" s="77"/>
      <c r="Z112" s="77"/>
      <c r="AA112" s="77"/>
      <c r="AB112" s="77"/>
      <c r="AC112" s="77"/>
      <c r="AD112" s="77">
        <v>1</v>
      </c>
      <c r="AE112" s="78">
        <f t="shared" si="33"/>
        <v>0</v>
      </c>
      <c r="AF112" s="77">
        <f t="shared" si="26"/>
        <v>0</v>
      </c>
      <c r="AG112" s="77"/>
      <c r="AH112" s="77"/>
      <c r="AI112" s="77"/>
      <c r="AJ112" s="56">
        <f t="shared" si="27"/>
        <v>152.4</v>
      </c>
      <c r="AK112" s="69"/>
      <c r="AL112" s="69"/>
      <c r="AM112" s="95" t="s">
        <v>75</v>
      </c>
      <c r="AN112" s="95" t="s">
        <v>75</v>
      </c>
      <c r="AO112" s="94"/>
      <c r="AP112" s="94"/>
      <c r="AQ112" s="95"/>
      <c r="AR112" s="94">
        <f t="shared" si="28"/>
        <v>0</v>
      </c>
      <c r="AS112" s="97">
        <f t="shared" si="34"/>
        <v>152.4</v>
      </c>
      <c r="AT112" s="2">
        <f t="shared" si="29"/>
        <v>152.4</v>
      </c>
      <c r="AU112" s="2">
        <f t="shared" si="30"/>
        <v>152.4</v>
      </c>
      <c r="AV112" s="2">
        <f t="shared" si="31"/>
        <v>0</v>
      </c>
    </row>
    <row r="113" s="2" customFormat="1" ht="46" spans="1:48">
      <c r="A113" s="29">
        <v>112</v>
      </c>
      <c r="B113" s="27"/>
      <c r="C113" s="26" t="s">
        <v>392</v>
      </c>
      <c r="D113" s="27" t="s">
        <v>393</v>
      </c>
      <c r="E113" s="46" t="s">
        <v>394</v>
      </c>
      <c r="F113" s="45">
        <f>'[1]2021年度园区有效投入-技术改造'!$I113</f>
        <v>831.82</v>
      </c>
      <c r="G113" s="26" t="s">
        <v>62</v>
      </c>
      <c r="H113" s="27">
        <v>0.8</v>
      </c>
      <c r="I113" s="57">
        <f t="shared" si="19"/>
        <v>98.04</v>
      </c>
      <c r="J113" s="57">
        <f t="shared" si="20"/>
        <v>98.04</v>
      </c>
      <c r="K113" s="58">
        <v>21360</v>
      </c>
      <c r="L113" s="59">
        <f t="shared" si="21"/>
        <v>0.0389428838951311</v>
      </c>
      <c r="M113" s="57">
        <f t="shared" si="22"/>
        <v>98.01</v>
      </c>
      <c r="N113" s="56">
        <f t="shared" si="23"/>
        <v>98.01</v>
      </c>
      <c r="O113" s="26" t="s">
        <v>69</v>
      </c>
      <c r="P113" s="63" t="s">
        <v>70</v>
      </c>
      <c r="Q113" s="63" t="s">
        <v>70</v>
      </c>
      <c r="R113" s="56"/>
      <c r="S113" s="57">
        <f t="shared" si="32"/>
        <v>0.9803</v>
      </c>
      <c r="T113" s="56" t="str">
        <f t="shared" si="24"/>
        <v>是</v>
      </c>
      <c r="U113" s="69" t="s">
        <v>79</v>
      </c>
      <c r="V113" s="70">
        <v>0.8</v>
      </c>
      <c r="W113" s="69">
        <v>1</v>
      </c>
      <c r="X113" s="70">
        <f t="shared" si="25"/>
        <v>62.84</v>
      </c>
      <c r="Y113" s="77" t="e">
        <f>VLOOKUP(C113,#REF!,9,FALSE)</f>
        <v>#REF!</v>
      </c>
      <c r="Z113" s="77" t="e">
        <f>VLOOKUP($C113,#REF!,3,FALSE)</f>
        <v>#REF!</v>
      </c>
      <c r="AA113" s="78" t="e">
        <f>VLOOKUP($C113,#REF!,4,FALSE)*0.8</f>
        <v>#REF!</v>
      </c>
      <c r="AB113" s="78" t="e">
        <f>VLOOKUP($C113,#REF!,5,FALSE)</f>
        <v>#REF!</v>
      </c>
      <c r="AC113" s="86" t="e">
        <f>VLOOKUP($C113,#REF!,6,FALSE)</f>
        <v>#REF!</v>
      </c>
      <c r="AD113" s="77">
        <v>1</v>
      </c>
      <c r="AE113" s="78" t="e">
        <f t="shared" si="33"/>
        <v>#REF!</v>
      </c>
      <c r="AF113" s="77" t="e">
        <f t="shared" si="26"/>
        <v>#REF!</v>
      </c>
      <c r="AG113" s="77"/>
      <c r="AH113" s="77"/>
      <c r="AI113" s="77"/>
      <c r="AJ113" s="56" t="e">
        <f t="shared" si="27"/>
        <v>#REF!</v>
      </c>
      <c r="AK113" s="69"/>
      <c r="AL113" s="69"/>
      <c r="AM113" s="95" t="s">
        <v>75</v>
      </c>
      <c r="AN113" s="95" t="s">
        <v>75</v>
      </c>
      <c r="AO113" s="94"/>
      <c r="AP113" s="94"/>
      <c r="AQ113" s="95"/>
      <c r="AR113" s="94">
        <f t="shared" si="28"/>
        <v>0</v>
      </c>
      <c r="AS113" s="97" t="e">
        <f t="shared" si="34"/>
        <v>#REF!</v>
      </c>
      <c r="AT113" s="2" t="e">
        <f t="shared" si="29"/>
        <v>#REF!</v>
      </c>
      <c r="AU113" s="2" t="e">
        <f t="shared" si="30"/>
        <v>#REF!</v>
      </c>
      <c r="AV113" s="2" t="e">
        <f t="shared" si="31"/>
        <v>#REF!</v>
      </c>
    </row>
    <row r="114" s="2" customFormat="1" ht="61" spans="1:48">
      <c r="A114" s="29">
        <v>113</v>
      </c>
      <c r="B114" s="27"/>
      <c r="C114" s="26" t="s">
        <v>395</v>
      </c>
      <c r="D114" s="27" t="s">
        <v>396</v>
      </c>
      <c r="E114" s="46" t="s">
        <v>397</v>
      </c>
      <c r="F114" s="45">
        <f>'[1]2021年度园区有效投入-技术改造'!$I114</f>
        <v>3553.52</v>
      </c>
      <c r="G114" s="26" t="s">
        <v>62</v>
      </c>
      <c r="H114" s="27">
        <v>0.8</v>
      </c>
      <c r="I114" s="57">
        <f t="shared" si="19"/>
        <v>98.23</v>
      </c>
      <c r="J114" s="57">
        <f t="shared" si="20"/>
        <v>98.23</v>
      </c>
      <c r="K114" s="58">
        <v>72564.39</v>
      </c>
      <c r="L114" s="59">
        <f t="shared" si="21"/>
        <v>0.0489705763391658</v>
      </c>
      <c r="M114" s="57">
        <f t="shared" si="22"/>
        <v>98.01</v>
      </c>
      <c r="N114" s="56">
        <f t="shared" si="23"/>
        <v>98.01</v>
      </c>
      <c r="O114" s="26" t="s">
        <v>69</v>
      </c>
      <c r="P114" s="63" t="s">
        <v>70</v>
      </c>
      <c r="Q114" s="63" t="s">
        <v>70</v>
      </c>
      <c r="R114" s="56"/>
      <c r="S114" s="57">
        <f t="shared" si="32"/>
        <v>0.9812</v>
      </c>
      <c r="T114" s="56" t="str">
        <f t="shared" si="24"/>
        <v>是</v>
      </c>
      <c r="U114" s="69">
        <v>5277</v>
      </c>
      <c r="V114" s="70">
        <v>1</v>
      </c>
      <c r="W114" s="69">
        <v>1</v>
      </c>
      <c r="X114" s="70">
        <f t="shared" si="25"/>
        <v>335.79</v>
      </c>
      <c r="Y114" s="77"/>
      <c r="Z114" s="77"/>
      <c r="AA114" s="77"/>
      <c r="AB114" s="77"/>
      <c r="AC114" s="77"/>
      <c r="AD114" s="77">
        <v>1</v>
      </c>
      <c r="AE114" s="78">
        <f t="shared" si="33"/>
        <v>0</v>
      </c>
      <c r="AF114" s="77">
        <f t="shared" si="26"/>
        <v>0</v>
      </c>
      <c r="AG114" s="77"/>
      <c r="AH114" s="77"/>
      <c r="AI114" s="77"/>
      <c r="AJ114" s="56">
        <f t="shared" si="27"/>
        <v>335.79</v>
      </c>
      <c r="AK114" s="69"/>
      <c r="AL114" s="69"/>
      <c r="AM114" s="95">
        <v>161</v>
      </c>
      <c r="AN114" s="95">
        <v>18</v>
      </c>
      <c r="AO114" s="94"/>
      <c r="AP114" s="94"/>
      <c r="AQ114" s="95"/>
      <c r="AR114" s="94">
        <f t="shared" si="28"/>
        <v>179</v>
      </c>
      <c r="AS114" s="97">
        <f t="shared" si="34"/>
        <v>156.79</v>
      </c>
      <c r="AT114" s="2">
        <f t="shared" si="29"/>
        <v>335.79</v>
      </c>
      <c r="AU114" s="2">
        <f t="shared" si="30"/>
        <v>156.79</v>
      </c>
      <c r="AV114" s="2">
        <f t="shared" si="31"/>
        <v>0</v>
      </c>
    </row>
    <row r="115" s="2" customFormat="1" ht="46" spans="1:48">
      <c r="A115" s="29">
        <v>114</v>
      </c>
      <c r="B115" s="27"/>
      <c r="C115" s="26" t="s">
        <v>398</v>
      </c>
      <c r="D115" s="27" t="s">
        <v>399</v>
      </c>
      <c r="E115" s="46" t="s">
        <v>400</v>
      </c>
      <c r="F115" s="45">
        <f>'[1]2021年度园区有效投入-技术改造'!$I115</f>
        <v>426.31</v>
      </c>
      <c r="G115" s="26" t="s">
        <v>86</v>
      </c>
      <c r="H115" s="27">
        <v>0.7</v>
      </c>
      <c r="I115" s="57">
        <f t="shared" si="19"/>
        <v>98.02</v>
      </c>
      <c r="J115" s="57">
        <f t="shared" si="20"/>
        <v>98.02</v>
      </c>
      <c r="K115" s="58">
        <v>5933.75</v>
      </c>
      <c r="L115" s="59">
        <f t="shared" si="21"/>
        <v>0.0718449547082368</v>
      </c>
      <c r="M115" s="57">
        <f t="shared" si="22"/>
        <v>98.02</v>
      </c>
      <c r="N115" s="56">
        <f t="shared" si="23"/>
        <v>98.02</v>
      </c>
      <c r="O115" s="26" t="s">
        <v>69</v>
      </c>
      <c r="P115" s="63" t="s">
        <v>70</v>
      </c>
      <c r="Q115" s="63" t="s">
        <v>70</v>
      </c>
      <c r="R115" s="56"/>
      <c r="S115" s="57">
        <f t="shared" si="32"/>
        <v>0.9802</v>
      </c>
      <c r="T115" s="56" t="str">
        <f t="shared" si="24"/>
        <v>否</v>
      </c>
      <c r="U115" s="69">
        <v>994</v>
      </c>
      <c r="V115" s="70">
        <v>1</v>
      </c>
      <c r="W115" s="69">
        <v>1</v>
      </c>
      <c r="X115" s="70">
        <f t="shared" si="25"/>
        <v>39.4</v>
      </c>
      <c r="Y115" s="77"/>
      <c r="Z115" s="77"/>
      <c r="AA115" s="77"/>
      <c r="AB115" s="77"/>
      <c r="AC115" s="77"/>
      <c r="AD115" s="77">
        <v>1</v>
      </c>
      <c r="AE115" s="78">
        <f t="shared" si="33"/>
        <v>0</v>
      </c>
      <c r="AF115" s="77">
        <f t="shared" si="26"/>
        <v>0</v>
      </c>
      <c r="AG115" s="77"/>
      <c r="AH115" s="77"/>
      <c r="AI115" s="77"/>
      <c r="AJ115" s="56">
        <f t="shared" si="27"/>
        <v>39.4</v>
      </c>
      <c r="AK115" s="69"/>
      <c r="AL115" s="69"/>
      <c r="AM115" s="95" t="s">
        <v>75</v>
      </c>
      <c r="AN115" s="95" t="s">
        <v>75</v>
      </c>
      <c r="AO115" s="94"/>
      <c r="AP115" s="94"/>
      <c r="AQ115" s="95"/>
      <c r="AR115" s="94">
        <f t="shared" si="28"/>
        <v>0</v>
      </c>
      <c r="AS115" s="97">
        <f t="shared" si="34"/>
        <v>39.4</v>
      </c>
      <c r="AT115" s="2">
        <f t="shared" si="29"/>
        <v>39.4</v>
      </c>
      <c r="AU115" s="2">
        <f t="shared" si="30"/>
        <v>39.4</v>
      </c>
      <c r="AV115" s="2">
        <f t="shared" si="31"/>
        <v>0</v>
      </c>
    </row>
    <row r="116" s="2" customFormat="1" ht="31" spans="1:48">
      <c r="A116" s="29">
        <v>115</v>
      </c>
      <c r="B116" s="27"/>
      <c r="C116" s="26" t="s">
        <v>401</v>
      </c>
      <c r="D116" s="27" t="s">
        <v>402</v>
      </c>
      <c r="E116" s="46" t="s">
        <v>403</v>
      </c>
      <c r="F116" s="45">
        <f>'[1]2021年度园区有效投入-技术改造'!$I116</f>
        <v>1126.65</v>
      </c>
      <c r="G116" s="26" t="s">
        <v>62</v>
      </c>
      <c r="H116" s="27">
        <v>0.8</v>
      </c>
      <c r="I116" s="57">
        <f t="shared" si="19"/>
        <v>98.06</v>
      </c>
      <c r="J116" s="57">
        <f t="shared" si="20"/>
        <v>98.06</v>
      </c>
      <c r="K116" s="58">
        <v>26006.54</v>
      </c>
      <c r="L116" s="59">
        <f t="shared" si="21"/>
        <v>0.0433217952099741</v>
      </c>
      <c r="M116" s="57">
        <f t="shared" si="22"/>
        <v>98.01</v>
      </c>
      <c r="N116" s="56">
        <f t="shared" si="23"/>
        <v>98.01</v>
      </c>
      <c r="O116" s="26" t="s">
        <v>69</v>
      </c>
      <c r="P116" s="63" t="s">
        <v>70</v>
      </c>
      <c r="Q116" s="63" t="s">
        <v>70</v>
      </c>
      <c r="R116" s="56"/>
      <c r="S116" s="57">
        <f t="shared" si="32"/>
        <v>0.9804</v>
      </c>
      <c r="T116" s="56" t="str">
        <f t="shared" si="24"/>
        <v>是</v>
      </c>
      <c r="U116" s="69" t="s">
        <v>79</v>
      </c>
      <c r="V116" s="70">
        <v>0.8</v>
      </c>
      <c r="W116" s="69">
        <v>1</v>
      </c>
      <c r="X116" s="70">
        <f t="shared" si="25"/>
        <v>85.11</v>
      </c>
      <c r="Y116" s="77"/>
      <c r="Z116" s="77"/>
      <c r="AA116" s="77"/>
      <c r="AB116" s="77"/>
      <c r="AC116" s="77"/>
      <c r="AD116" s="77">
        <v>1</v>
      </c>
      <c r="AE116" s="78">
        <f t="shared" si="33"/>
        <v>0</v>
      </c>
      <c r="AF116" s="77">
        <f t="shared" si="26"/>
        <v>0</v>
      </c>
      <c r="AG116" s="77"/>
      <c r="AH116" s="77"/>
      <c r="AI116" s="77"/>
      <c r="AJ116" s="56">
        <f t="shared" si="27"/>
        <v>85.11</v>
      </c>
      <c r="AK116" s="69"/>
      <c r="AL116" s="69"/>
      <c r="AM116" s="95" t="s">
        <v>75</v>
      </c>
      <c r="AN116" s="95" t="s">
        <v>75</v>
      </c>
      <c r="AO116" s="94"/>
      <c r="AP116" s="94"/>
      <c r="AQ116" s="95"/>
      <c r="AR116" s="94">
        <f t="shared" si="28"/>
        <v>0</v>
      </c>
      <c r="AS116" s="97">
        <f t="shared" si="34"/>
        <v>85.11</v>
      </c>
      <c r="AT116" s="2">
        <f t="shared" si="29"/>
        <v>85.11</v>
      </c>
      <c r="AU116" s="2">
        <f t="shared" si="30"/>
        <v>85.11</v>
      </c>
      <c r="AV116" s="2">
        <f t="shared" si="31"/>
        <v>0</v>
      </c>
    </row>
    <row r="117" s="2" customFormat="1" ht="46" spans="1:48">
      <c r="A117" s="29">
        <v>116</v>
      </c>
      <c r="B117" s="27"/>
      <c r="C117" s="26" t="s">
        <v>404</v>
      </c>
      <c r="D117" s="27" t="s">
        <v>405</v>
      </c>
      <c r="E117" s="46" t="s">
        <v>406</v>
      </c>
      <c r="F117" s="45">
        <f>'[1]2021年度园区有效投入-技术改造'!$I117</f>
        <v>1712.19</v>
      </c>
      <c r="G117" s="26" t="s">
        <v>62</v>
      </c>
      <c r="H117" s="27">
        <v>0.8</v>
      </c>
      <c r="I117" s="57">
        <f t="shared" si="19"/>
        <v>98.1</v>
      </c>
      <c r="J117" s="57">
        <f t="shared" si="20"/>
        <v>98.1</v>
      </c>
      <c r="K117" s="58">
        <v>130396.32</v>
      </c>
      <c r="L117" s="59">
        <f t="shared" si="21"/>
        <v>0.0131306619696016</v>
      </c>
      <c r="M117" s="57">
        <f t="shared" si="22"/>
        <v>98</v>
      </c>
      <c r="N117" s="56">
        <f t="shared" si="23"/>
        <v>98</v>
      </c>
      <c r="O117" s="26" t="s">
        <v>69</v>
      </c>
      <c r="P117" s="63" t="s">
        <v>70</v>
      </c>
      <c r="Q117" s="63" t="s">
        <v>70</v>
      </c>
      <c r="R117" s="56"/>
      <c r="S117" s="57">
        <f t="shared" si="32"/>
        <v>0.9805</v>
      </c>
      <c r="T117" s="56" t="str">
        <f t="shared" si="24"/>
        <v>是</v>
      </c>
      <c r="U117" s="69">
        <v>4716</v>
      </c>
      <c r="V117" s="70">
        <v>1</v>
      </c>
      <c r="W117" s="69">
        <v>1</v>
      </c>
      <c r="X117" s="70">
        <f t="shared" si="25"/>
        <v>161.7</v>
      </c>
      <c r="Y117" s="77" t="e">
        <f>VLOOKUP(C117,#REF!,9,FALSE)</f>
        <v>#REF!</v>
      </c>
      <c r="Z117" s="77" t="e">
        <f>VLOOKUP($C117,#REF!,3,FALSE)</f>
        <v>#REF!</v>
      </c>
      <c r="AA117" s="78" t="e">
        <f>VLOOKUP($C117,#REF!,4,FALSE)*0.8</f>
        <v>#REF!</v>
      </c>
      <c r="AB117" s="78" t="e">
        <f>VLOOKUP($C117,#REF!,5,FALSE)</f>
        <v>#REF!</v>
      </c>
      <c r="AC117" s="86" t="e">
        <f>VLOOKUP($C117,#REF!,6,FALSE)</f>
        <v>#REF!</v>
      </c>
      <c r="AD117" s="77">
        <v>1</v>
      </c>
      <c r="AE117" s="78" t="e">
        <f t="shared" si="33"/>
        <v>#REF!</v>
      </c>
      <c r="AF117" s="77" t="e">
        <f t="shared" si="26"/>
        <v>#REF!</v>
      </c>
      <c r="AG117" s="77"/>
      <c r="AH117" s="77"/>
      <c r="AI117" s="77"/>
      <c r="AJ117" s="56" t="e">
        <f t="shared" si="27"/>
        <v>#REF!</v>
      </c>
      <c r="AK117" s="69"/>
      <c r="AL117" s="69"/>
      <c r="AM117" s="95" t="s">
        <v>75</v>
      </c>
      <c r="AN117" s="95" t="s">
        <v>75</v>
      </c>
      <c r="AO117" s="94"/>
      <c r="AP117" s="94"/>
      <c r="AQ117" s="95"/>
      <c r="AR117" s="94">
        <f t="shared" si="28"/>
        <v>0</v>
      </c>
      <c r="AS117" s="97" t="e">
        <f t="shared" si="34"/>
        <v>#REF!</v>
      </c>
      <c r="AT117" s="2" t="e">
        <f t="shared" si="29"/>
        <v>#REF!</v>
      </c>
      <c r="AU117" s="2" t="e">
        <f t="shared" si="30"/>
        <v>#REF!</v>
      </c>
      <c r="AV117" s="2" t="e">
        <f t="shared" si="31"/>
        <v>#REF!</v>
      </c>
    </row>
    <row r="118" s="2" customFormat="1" ht="46" spans="1:48">
      <c r="A118" s="29">
        <v>117</v>
      </c>
      <c r="B118" s="27"/>
      <c r="C118" s="26" t="s">
        <v>407</v>
      </c>
      <c r="D118" s="27" t="s">
        <v>408</v>
      </c>
      <c r="E118" s="46" t="s">
        <v>409</v>
      </c>
      <c r="F118" s="45">
        <f>'[1]2021年度园区有效投入-技术改造'!$I118</f>
        <v>2077.71</v>
      </c>
      <c r="G118" s="26" t="s">
        <v>90</v>
      </c>
      <c r="H118" s="27">
        <v>0.6</v>
      </c>
      <c r="I118" s="57">
        <f t="shared" si="19"/>
        <v>98.13</v>
      </c>
      <c r="J118" s="57">
        <f t="shared" si="20"/>
        <v>98.13</v>
      </c>
      <c r="K118" s="58">
        <v>136.21</v>
      </c>
      <c r="L118" s="59">
        <f t="shared" si="21"/>
        <v>1</v>
      </c>
      <c r="M118" s="57">
        <f t="shared" si="22"/>
        <v>98.3</v>
      </c>
      <c r="N118" s="56">
        <f t="shared" si="23"/>
        <v>98.3</v>
      </c>
      <c r="O118" s="26" t="s">
        <v>69</v>
      </c>
      <c r="P118" s="63" t="s">
        <v>70</v>
      </c>
      <c r="Q118" s="63" t="s">
        <v>70</v>
      </c>
      <c r="R118" s="56"/>
      <c r="S118" s="57">
        <f t="shared" si="32"/>
        <v>0.9822</v>
      </c>
      <c r="T118" s="56" t="str">
        <f t="shared" si="24"/>
        <v>是</v>
      </c>
      <c r="U118" s="69">
        <v>6403</v>
      </c>
      <c r="V118" s="70">
        <v>1</v>
      </c>
      <c r="W118" s="69">
        <v>1</v>
      </c>
      <c r="X118" s="70">
        <f t="shared" si="25"/>
        <v>188.19</v>
      </c>
      <c r="Y118" s="77"/>
      <c r="Z118" s="77"/>
      <c r="AA118" s="77"/>
      <c r="AB118" s="77"/>
      <c r="AC118" s="77"/>
      <c r="AD118" s="77">
        <v>1</v>
      </c>
      <c r="AE118" s="78">
        <f t="shared" si="33"/>
        <v>0</v>
      </c>
      <c r="AF118" s="77">
        <f t="shared" si="26"/>
        <v>0</v>
      </c>
      <c r="AG118" s="77"/>
      <c r="AH118" s="77"/>
      <c r="AI118" s="77"/>
      <c r="AJ118" s="56">
        <f t="shared" si="27"/>
        <v>188.19</v>
      </c>
      <c r="AK118" s="69"/>
      <c r="AL118" s="69"/>
      <c r="AM118" s="95" t="s">
        <v>75</v>
      </c>
      <c r="AN118" s="95" t="s">
        <v>75</v>
      </c>
      <c r="AO118" s="94"/>
      <c r="AP118" s="94"/>
      <c r="AQ118" s="95"/>
      <c r="AR118" s="94">
        <f t="shared" si="28"/>
        <v>0</v>
      </c>
      <c r="AS118" s="97">
        <f t="shared" si="34"/>
        <v>188.19</v>
      </c>
      <c r="AT118" s="2">
        <f t="shared" si="29"/>
        <v>188.19</v>
      </c>
      <c r="AU118" s="2">
        <f t="shared" si="30"/>
        <v>188.19</v>
      </c>
      <c r="AV118" s="2">
        <f t="shared" si="31"/>
        <v>0</v>
      </c>
    </row>
    <row r="119" s="2" customFormat="1" ht="46" spans="1:48">
      <c r="A119" s="29">
        <v>118</v>
      </c>
      <c r="B119" s="27"/>
      <c r="C119" s="26" t="s">
        <v>410</v>
      </c>
      <c r="D119" s="27" t="s">
        <v>411</v>
      </c>
      <c r="E119" s="46" t="s">
        <v>412</v>
      </c>
      <c r="F119" s="45">
        <f>'[1]2021年度园区有效投入-技术改造'!$I119</f>
        <v>1167.07</v>
      </c>
      <c r="G119" s="26" t="s">
        <v>62</v>
      </c>
      <c r="H119" s="27">
        <v>0.8</v>
      </c>
      <c r="I119" s="57">
        <f t="shared" si="19"/>
        <v>98.07</v>
      </c>
      <c r="J119" s="57">
        <f t="shared" si="20"/>
        <v>98.07</v>
      </c>
      <c r="K119" s="58">
        <v>34769.35</v>
      </c>
      <c r="L119" s="59">
        <f t="shared" si="21"/>
        <v>0.0335660574615286</v>
      </c>
      <c r="M119" s="57">
        <f t="shared" si="22"/>
        <v>98.01</v>
      </c>
      <c r="N119" s="56">
        <f t="shared" si="23"/>
        <v>98.01</v>
      </c>
      <c r="O119" s="26" t="s">
        <v>69</v>
      </c>
      <c r="P119" s="63" t="s">
        <v>70</v>
      </c>
      <c r="Q119" s="63" t="s">
        <v>70</v>
      </c>
      <c r="R119" s="56"/>
      <c r="S119" s="57">
        <f t="shared" si="32"/>
        <v>0.9804</v>
      </c>
      <c r="T119" s="56" t="str">
        <f t="shared" si="24"/>
        <v>是</v>
      </c>
      <c r="U119" s="69" t="s">
        <v>79</v>
      </c>
      <c r="V119" s="70">
        <v>0.8</v>
      </c>
      <c r="W119" s="69">
        <v>1</v>
      </c>
      <c r="X119" s="70">
        <f t="shared" si="25"/>
        <v>88.17</v>
      </c>
      <c r="Y119" s="77"/>
      <c r="Z119" s="77"/>
      <c r="AA119" s="77"/>
      <c r="AB119" s="77"/>
      <c r="AC119" s="77"/>
      <c r="AD119" s="77">
        <v>1</v>
      </c>
      <c r="AE119" s="78">
        <f t="shared" si="33"/>
        <v>0</v>
      </c>
      <c r="AF119" s="77">
        <f t="shared" si="26"/>
        <v>0</v>
      </c>
      <c r="AG119" s="77"/>
      <c r="AH119" s="77"/>
      <c r="AI119" s="77"/>
      <c r="AJ119" s="56">
        <f t="shared" si="27"/>
        <v>88.17</v>
      </c>
      <c r="AK119" s="69"/>
      <c r="AL119" s="69"/>
      <c r="AM119" s="95" t="s">
        <v>75</v>
      </c>
      <c r="AN119" s="95" t="s">
        <v>75</v>
      </c>
      <c r="AO119" s="94"/>
      <c r="AP119" s="94"/>
      <c r="AQ119" s="95"/>
      <c r="AR119" s="94">
        <f t="shared" si="28"/>
        <v>0</v>
      </c>
      <c r="AS119" s="97">
        <f t="shared" si="34"/>
        <v>88.17</v>
      </c>
      <c r="AT119" s="2">
        <f t="shared" si="29"/>
        <v>88.17</v>
      </c>
      <c r="AU119" s="2">
        <f t="shared" si="30"/>
        <v>88.17</v>
      </c>
      <c r="AV119" s="2">
        <f t="shared" si="31"/>
        <v>0</v>
      </c>
    </row>
    <row r="120" s="2" customFormat="1" ht="31" spans="1:48">
      <c r="A120" s="29">
        <v>119</v>
      </c>
      <c r="B120" s="27"/>
      <c r="C120" s="26" t="s">
        <v>413</v>
      </c>
      <c r="D120" s="27" t="s">
        <v>414</v>
      </c>
      <c r="E120" s="46" t="s">
        <v>415</v>
      </c>
      <c r="F120" s="45">
        <f>'[1]2021年度园区有效投入-技术改造'!$I120</f>
        <v>22596.16</v>
      </c>
      <c r="G120" s="26" t="s">
        <v>62</v>
      </c>
      <c r="H120" s="27">
        <v>0.8</v>
      </c>
      <c r="I120" s="57">
        <f t="shared" si="19"/>
        <v>99.55</v>
      </c>
      <c r="J120" s="57">
        <f t="shared" si="20"/>
        <v>99.55</v>
      </c>
      <c r="K120" s="58">
        <v>767348.13</v>
      </c>
      <c r="L120" s="59">
        <f t="shared" si="21"/>
        <v>0.0294470776907999</v>
      </c>
      <c r="M120" s="57">
        <f t="shared" si="22"/>
        <v>98.01</v>
      </c>
      <c r="N120" s="56">
        <f t="shared" si="23"/>
        <v>98.01</v>
      </c>
      <c r="O120" s="26" t="s">
        <v>69</v>
      </c>
      <c r="P120" s="63" t="s">
        <v>70</v>
      </c>
      <c r="Q120" s="63" t="s">
        <v>70</v>
      </c>
      <c r="R120" s="56"/>
      <c r="S120" s="57">
        <f t="shared" si="32"/>
        <v>0.9878</v>
      </c>
      <c r="T120" s="56" t="str">
        <f t="shared" si="24"/>
        <v>是</v>
      </c>
      <c r="U120" s="69">
        <v>28195</v>
      </c>
      <c r="V120" s="70">
        <v>1</v>
      </c>
      <c r="W120" s="69">
        <v>1</v>
      </c>
      <c r="X120" s="70">
        <f t="shared" si="25"/>
        <v>1000</v>
      </c>
      <c r="Y120" s="77"/>
      <c r="Z120" s="77"/>
      <c r="AA120" s="77"/>
      <c r="AB120" s="77"/>
      <c r="AC120" s="77"/>
      <c r="AD120" s="77">
        <v>1</v>
      </c>
      <c r="AE120" s="78">
        <f t="shared" si="33"/>
        <v>0</v>
      </c>
      <c r="AF120" s="77">
        <f t="shared" si="26"/>
        <v>0</v>
      </c>
      <c r="AG120" s="77"/>
      <c r="AH120" s="77"/>
      <c r="AI120" s="77"/>
      <c r="AJ120" s="56">
        <f t="shared" si="27"/>
        <v>1000</v>
      </c>
      <c r="AK120" s="69"/>
      <c r="AL120" s="69"/>
      <c r="AM120" s="95">
        <v>372.8</v>
      </c>
      <c r="AN120" s="95">
        <v>14</v>
      </c>
      <c r="AO120" s="94"/>
      <c r="AP120" s="94"/>
      <c r="AQ120" s="95"/>
      <c r="AR120" s="94">
        <f t="shared" si="28"/>
        <v>386.8</v>
      </c>
      <c r="AS120" s="97">
        <f t="shared" si="34"/>
        <v>613.2</v>
      </c>
      <c r="AT120" s="2">
        <f t="shared" si="29"/>
        <v>1000</v>
      </c>
      <c r="AU120" s="2">
        <f t="shared" si="30"/>
        <v>613.2</v>
      </c>
      <c r="AV120" s="2">
        <f t="shared" si="31"/>
        <v>0</v>
      </c>
    </row>
    <row r="121" s="2" customFormat="1" ht="61" spans="1:48">
      <c r="A121" s="29">
        <v>120</v>
      </c>
      <c r="B121" s="27"/>
      <c r="C121" s="26" t="s">
        <v>416</v>
      </c>
      <c r="D121" s="27" t="s">
        <v>417</v>
      </c>
      <c r="E121" s="46" t="s">
        <v>418</v>
      </c>
      <c r="F121" s="45">
        <f>'[1]2021年度园区有效投入-技术改造'!$I121</f>
        <v>227.23</v>
      </c>
      <c r="G121" s="26" t="s">
        <v>62</v>
      </c>
      <c r="H121" s="27">
        <v>0.8</v>
      </c>
      <c r="I121" s="57">
        <f t="shared" si="19"/>
        <v>98</v>
      </c>
      <c r="J121" s="57">
        <f t="shared" si="20"/>
        <v>98</v>
      </c>
      <c r="K121" s="58">
        <v>787.06</v>
      </c>
      <c r="L121" s="59">
        <f t="shared" si="21"/>
        <v>0.288707341244632</v>
      </c>
      <c r="M121" s="57">
        <f t="shared" si="22"/>
        <v>98.09</v>
      </c>
      <c r="N121" s="56">
        <f t="shared" si="23"/>
        <v>98.09</v>
      </c>
      <c r="O121" s="26" t="s">
        <v>69</v>
      </c>
      <c r="P121" s="63" t="s">
        <v>70</v>
      </c>
      <c r="Q121" s="63" t="s">
        <v>70</v>
      </c>
      <c r="R121" s="56"/>
      <c r="S121" s="57">
        <f t="shared" si="32"/>
        <v>0.9805</v>
      </c>
      <c r="T121" s="56" t="str">
        <f t="shared" si="24"/>
        <v>否</v>
      </c>
      <c r="U121" s="69" t="s">
        <v>79</v>
      </c>
      <c r="V121" s="70">
        <v>1</v>
      </c>
      <c r="W121" s="69">
        <v>1</v>
      </c>
      <c r="X121" s="70">
        <f t="shared" si="25"/>
        <v>21.46</v>
      </c>
      <c r="Y121" s="77"/>
      <c r="Z121" s="77"/>
      <c r="AA121" s="77"/>
      <c r="AB121" s="77"/>
      <c r="AC121" s="77"/>
      <c r="AD121" s="77">
        <v>1</v>
      </c>
      <c r="AE121" s="78">
        <f t="shared" si="33"/>
        <v>0</v>
      </c>
      <c r="AF121" s="77">
        <f t="shared" si="26"/>
        <v>0</v>
      </c>
      <c r="AG121" s="77"/>
      <c r="AH121" s="77"/>
      <c r="AI121" s="77"/>
      <c r="AJ121" s="56">
        <f t="shared" si="27"/>
        <v>21.46</v>
      </c>
      <c r="AK121" s="69"/>
      <c r="AL121" s="69"/>
      <c r="AM121" s="95" t="s">
        <v>75</v>
      </c>
      <c r="AN121" s="95" t="s">
        <v>75</v>
      </c>
      <c r="AO121" s="94"/>
      <c r="AP121" s="94"/>
      <c r="AQ121" s="95"/>
      <c r="AR121" s="94">
        <f t="shared" si="28"/>
        <v>0</v>
      </c>
      <c r="AS121" s="97">
        <f t="shared" si="34"/>
        <v>21.46</v>
      </c>
      <c r="AT121" s="2">
        <f t="shared" si="29"/>
        <v>21.46</v>
      </c>
      <c r="AU121" s="2">
        <f t="shared" si="30"/>
        <v>21.46</v>
      </c>
      <c r="AV121" s="2">
        <f t="shared" si="31"/>
        <v>0</v>
      </c>
    </row>
    <row r="122" s="2" customFormat="1" ht="46" spans="1:48">
      <c r="A122" s="29">
        <v>121</v>
      </c>
      <c r="B122" s="27"/>
      <c r="C122" s="26" t="s">
        <v>419</v>
      </c>
      <c r="D122" s="27" t="s">
        <v>420</v>
      </c>
      <c r="E122" s="46" t="s">
        <v>421</v>
      </c>
      <c r="F122" s="45">
        <f>'[1]2021年度园区有效投入-技术改造'!$I122</f>
        <v>1044.26</v>
      </c>
      <c r="G122" s="26" t="s">
        <v>86</v>
      </c>
      <c r="H122" s="27">
        <v>0.7</v>
      </c>
      <c r="I122" s="57">
        <f t="shared" si="19"/>
        <v>98.06</v>
      </c>
      <c r="J122" s="57">
        <f t="shared" si="20"/>
        <v>98.06</v>
      </c>
      <c r="K122" s="58">
        <v>5276.04</v>
      </c>
      <c r="L122" s="59">
        <f t="shared" si="21"/>
        <v>0.197924958870668</v>
      </c>
      <c r="M122" s="57">
        <f t="shared" si="22"/>
        <v>98.06</v>
      </c>
      <c r="N122" s="56">
        <f t="shared" si="23"/>
        <v>98.06</v>
      </c>
      <c r="O122" s="26" t="s">
        <v>69</v>
      </c>
      <c r="P122" s="63" t="s">
        <v>70</v>
      </c>
      <c r="Q122" s="63" t="s">
        <v>70</v>
      </c>
      <c r="R122" s="56"/>
      <c r="S122" s="57">
        <f t="shared" si="32"/>
        <v>0.9806</v>
      </c>
      <c r="T122" s="56" t="str">
        <f t="shared" si="24"/>
        <v>是</v>
      </c>
      <c r="U122" s="69">
        <v>1031</v>
      </c>
      <c r="V122" s="70">
        <v>1</v>
      </c>
      <c r="W122" s="69">
        <v>1</v>
      </c>
      <c r="X122" s="70">
        <f t="shared" si="25"/>
        <v>96.54</v>
      </c>
      <c r="Y122" s="77"/>
      <c r="Z122" s="77"/>
      <c r="AA122" s="77"/>
      <c r="AB122" s="77"/>
      <c r="AC122" s="77"/>
      <c r="AD122" s="77">
        <v>1</v>
      </c>
      <c r="AE122" s="78">
        <f t="shared" si="33"/>
        <v>0</v>
      </c>
      <c r="AF122" s="77">
        <f t="shared" si="26"/>
        <v>0</v>
      </c>
      <c r="AG122" s="77"/>
      <c r="AH122" s="77"/>
      <c r="AI122" s="77"/>
      <c r="AJ122" s="56">
        <f t="shared" si="27"/>
        <v>96.54</v>
      </c>
      <c r="AK122" s="69"/>
      <c r="AL122" s="69"/>
      <c r="AM122" s="95" t="s">
        <v>75</v>
      </c>
      <c r="AN122" s="95" t="s">
        <v>75</v>
      </c>
      <c r="AO122" s="94"/>
      <c r="AP122" s="94"/>
      <c r="AQ122" s="95"/>
      <c r="AR122" s="94">
        <f t="shared" si="28"/>
        <v>0</v>
      </c>
      <c r="AS122" s="97">
        <f t="shared" si="34"/>
        <v>96.54</v>
      </c>
      <c r="AT122" s="2">
        <f t="shared" si="29"/>
        <v>96.54</v>
      </c>
      <c r="AU122" s="2">
        <f t="shared" si="30"/>
        <v>96.54</v>
      </c>
      <c r="AV122" s="2">
        <f t="shared" si="31"/>
        <v>0</v>
      </c>
    </row>
    <row r="123" s="2" customFormat="1" ht="61" spans="1:48">
      <c r="A123" s="29">
        <v>122</v>
      </c>
      <c r="B123" s="27"/>
      <c r="C123" s="26" t="s">
        <v>422</v>
      </c>
      <c r="D123" s="27" t="s">
        <v>423</v>
      </c>
      <c r="E123" s="46" t="s">
        <v>424</v>
      </c>
      <c r="F123" s="45">
        <f>'[1]2021年度园区有效投入-技术改造'!$I123</f>
        <v>654.1</v>
      </c>
      <c r="G123" s="26" t="s">
        <v>86</v>
      </c>
      <c r="H123" s="27">
        <v>0.7</v>
      </c>
      <c r="I123" s="57">
        <f t="shared" si="19"/>
        <v>98.03</v>
      </c>
      <c r="J123" s="57">
        <f t="shared" si="20"/>
        <v>98.03</v>
      </c>
      <c r="K123" s="58">
        <v>2172.83</v>
      </c>
      <c r="L123" s="59">
        <f t="shared" si="21"/>
        <v>0.301035976123305</v>
      </c>
      <c r="M123" s="57">
        <f t="shared" si="22"/>
        <v>98.09</v>
      </c>
      <c r="N123" s="56">
        <f t="shared" si="23"/>
        <v>98.09</v>
      </c>
      <c r="O123" s="26" t="s">
        <v>69</v>
      </c>
      <c r="P123" s="63" t="s">
        <v>70</v>
      </c>
      <c r="Q123" s="63" t="s">
        <v>70</v>
      </c>
      <c r="R123" s="56"/>
      <c r="S123" s="57">
        <f t="shared" si="32"/>
        <v>0.9806</v>
      </c>
      <c r="T123" s="56" t="str">
        <f t="shared" si="24"/>
        <v>是</v>
      </c>
      <c r="U123" s="69" t="s">
        <v>79</v>
      </c>
      <c r="V123" s="70">
        <v>0.8</v>
      </c>
      <c r="W123" s="69">
        <v>1</v>
      </c>
      <c r="X123" s="70">
        <f t="shared" si="25"/>
        <v>48.38</v>
      </c>
      <c r="Y123" s="77" t="e">
        <f>VLOOKUP(C123,#REF!,9,FALSE)</f>
        <v>#REF!</v>
      </c>
      <c r="Z123" s="77" t="e">
        <f>VLOOKUP($C123,#REF!,3,FALSE)</f>
        <v>#REF!</v>
      </c>
      <c r="AA123" s="78" t="e">
        <f>VLOOKUP($C123,#REF!,4,FALSE)*0.8</f>
        <v>#REF!</v>
      </c>
      <c r="AB123" s="78" t="e">
        <f>VLOOKUP($C123,#REF!,5,FALSE)</f>
        <v>#REF!</v>
      </c>
      <c r="AC123" s="86" t="e">
        <f>VLOOKUP($C123,#REF!,6,FALSE)</f>
        <v>#REF!</v>
      </c>
      <c r="AD123" s="77">
        <v>1</v>
      </c>
      <c r="AE123" s="78" t="e">
        <f t="shared" si="33"/>
        <v>#REF!</v>
      </c>
      <c r="AF123" s="77" t="e">
        <f t="shared" si="26"/>
        <v>#REF!</v>
      </c>
      <c r="AG123" s="77"/>
      <c r="AH123" s="77"/>
      <c r="AI123" s="77"/>
      <c r="AJ123" s="56" t="e">
        <f t="shared" si="27"/>
        <v>#REF!</v>
      </c>
      <c r="AK123" s="69"/>
      <c r="AL123" s="69"/>
      <c r="AM123" s="95" t="s">
        <v>75</v>
      </c>
      <c r="AN123" s="95" t="s">
        <v>75</v>
      </c>
      <c r="AO123" s="94"/>
      <c r="AP123" s="94"/>
      <c r="AQ123" s="95"/>
      <c r="AR123" s="94">
        <f t="shared" si="28"/>
        <v>0</v>
      </c>
      <c r="AS123" s="97" t="e">
        <f t="shared" si="34"/>
        <v>#REF!</v>
      </c>
      <c r="AT123" s="2" t="e">
        <f t="shared" si="29"/>
        <v>#REF!</v>
      </c>
      <c r="AU123" s="2" t="e">
        <f t="shared" si="30"/>
        <v>#REF!</v>
      </c>
      <c r="AV123" s="2" t="e">
        <f t="shared" si="31"/>
        <v>#REF!</v>
      </c>
    </row>
    <row r="124" s="2" customFormat="1" ht="46" spans="1:48">
      <c r="A124" s="29">
        <v>123</v>
      </c>
      <c r="B124" s="27"/>
      <c r="C124" s="26" t="s">
        <v>425</v>
      </c>
      <c r="D124" s="27" t="s">
        <v>426</v>
      </c>
      <c r="E124" s="46" t="s">
        <v>427</v>
      </c>
      <c r="F124" s="45">
        <f>'[1]2021年度园区有效投入-技术改造'!$I124</f>
        <v>2044.59</v>
      </c>
      <c r="G124" s="26" t="s">
        <v>86</v>
      </c>
      <c r="H124" s="27">
        <v>0.7</v>
      </c>
      <c r="I124" s="57">
        <f t="shared" si="19"/>
        <v>98.13</v>
      </c>
      <c r="J124" s="57">
        <f t="shared" si="20"/>
        <v>98.13</v>
      </c>
      <c r="K124" s="58">
        <v>41717</v>
      </c>
      <c r="L124" s="59">
        <f t="shared" si="21"/>
        <v>0.0490109547666419</v>
      </c>
      <c r="M124" s="57">
        <f t="shared" si="22"/>
        <v>98.01</v>
      </c>
      <c r="N124" s="56">
        <f t="shared" si="23"/>
        <v>98.01</v>
      </c>
      <c r="O124" s="26" t="s">
        <v>69</v>
      </c>
      <c r="P124" s="63" t="s">
        <v>70</v>
      </c>
      <c r="Q124" s="63" t="s">
        <v>70</v>
      </c>
      <c r="R124" s="56"/>
      <c r="S124" s="57">
        <f t="shared" si="32"/>
        <v>0.9807</v>
      </c>
      <c r="T124" s="56" t="str">
        <f t="shared" si="24"/>
        <v>是</v>
      </c>
      <c r="U124" s="69" t="s">
        <v>79</v>
      </c>
      <c r="V124" s="70">
        <v>0.8</v>
      </c>
      <c r="W124" s="69">
        <v>1</v>
      </c>
      <c r="X124" s="70">
        <f t="shared" si="25"/>
        <v>151.23</v>
      </c>
      <c r="Y124" s="77" t="e">
        <f>VLOOKUP(C124,#REF!,9,FALSE)</f>
        <v>#REF!</v>
      </c>
      <c r="Z124" s="77" t="e">
        <f>VLOOKUP($C124,#REF!,3,FALSE)</f>
        <v>#REF!</v>
      </c>
      <c r="AA124" s="78" t="e">
        <f>VLOOKUP($C124,#REF!,4,FALSE)*0.8</f>
        <v>#REF!</v>
      </c>
      <c r="AB124" s="78" t="e">
        <f>VLOOKUP($C124,#REF!,5,FALSE)</f>
        <v>#REF!</v>
      </c>
      <c r="AC124" s="86" t="e">
        <f>VLOOKUP($C124,#REF!,6,FALSE)</f>
        <v>#REF!</v>
      </c>
      <c r="AD124" s="77">
        <v>1</v>
      </c>
      <c r="AE124" s="78" t="e">
        <f t="shared" si="33"/>
        <v>#REF!</v>
      </c>
      <c r="AF124" s="77" t="e">
        <f t="shared" si="26"/>
        <v>#REF!</v>
      </c>
      <c r="AG124" s="77"/>
      <c r="AH124" s="77"/>
      <c r="AI124" s="77"/>
      <c r="AJ124" s="56" t="e">
        <f t="shared" si="27"/>
        <v>#REF!</v>
      </c>
      <c r="AK124" s="69"/>
      <c r="AL124" s="69"/>
      <c r="AM124" s="95" t="s">
        <v>75</v>
      </c>
      <c r="AN124" s="95" t="s">
        <v>75</v>
      </c>
      <c r="AO124" s="94"/>
      <c r="AP124" s="94"/>
      <c r="AQ124" s="95"/>
      <c r="AR124" s="94">
        <f t="shared" si="28"/>
        <v>0</v>
      </c>
      <c r="AS124" s="97" t="e">
        <f t="shared" si="34"/>
        <v>#REF!</v>
      </c>
      <c r="AT124" s="2" t="e">
        <f t="shared" si="29"/>
        <v>#REF!</v>
      </c>
      <c r="AU124" s="2" t="e">
        <f t="shared" si="30"/>
        <v>#REF!</v>
      </c>
      <c r="AV124" s="2" t="e">
        <f t="shared" si="31"/>
        <v>#REF!</v>
      </c>
    </row>
    <row r="125" s="2" customFormat="1" ht="76" spans="1:48">
      <c r="A125" s="29">
        <v>124</v>
      </c>
      <c r="B125" s="27"/>
      <c r="C125" s="26" t="s">
        <v>428</v>
      </c>
      <c r="D125" s="27" t="s">
        <v>429</v>
      </c>
      <c r="E125" s="46" t="s">
        <v>430</v>
      </c>
      <c r="F125" s="45">
        <f>'[1]2021年度园区有效投入-技术改造'!$I125</f>
        <v>862.97</v>
      </c>
      <c r="G125" s="26" t="s">
        <v>62</v>
      </c>
      <c r="H125" s="27">
        <v>0.8</v>
      </c>
      <c r="I125" s="57">
        <f t="shared" si="19"/>
        <v>98.05</v>
      </c>
      <c r="J125" s="57">
        <f t="shared" si="20"/>
        <v>98.05</v>
      </c>
      <c r="K125" s="58">
        <v>11014.66</v>
      </c>
      <c r="L125" s="59">
        <f t="shared" si="21"/>
        <v>0.07834740246181</v>
      </c>
      <c r="M125" s="57">
        <f t="shared" si="22"/>
        <v>98.02</v>
      </c>
      <c r="N125" s="56">
        <f t="shared" si="23"/>
        <v>98.02</v>
      </c>
      <c r="O125" s="26" t="s">
        <v>63</v>
      </c>
      <c r="P125" s="63">
        <v>4.5</v>
      </c>
      <c r="Q125" s="63" t="s">
        <v>64</v>
      </c>
      <c r="R125" s="56"/>
      <c r="S125" s="57">
        <f t="shared" si="32"/>
        <v>0.9804</v>
      </c>
      <c r="T125" s="56" t="str">
        <f t="shared" si="24"/>
        <v>是</v>
      </c>
      <c r="U125" s="69">
        <v>15397</v>
      </c>
      <c r="V125" s="70">
        <v>1</v>
      </c>
      <c r="W125" s="69">
        <v>1</v>
      </c>
      <c r="X125" s="70">
        <f t="shared" si="25"/>
        <v>81.49</v>
      </c>
      <c r="Y125" s="77"/>
      <c r="Z125" s="77"/>
      <c r="AA125" s="77"/>
      <c r="AB125" s="77"/>
      <c r="AC125" s="77"/>
      <c r="AD125" s="77">
        <v>1</v>
      </c>
      <c r="AE125" s="78">
        <f t="shared" si="33"/>
        <v>0</v>
      </c>
      <c r="AF125" s="77">
        <f t="shared" si="26"/>
        <v>0</v>
      </c>
      <c r="AG125" s="77"/>
      <c r="AH125" s="77"/>
      <c r="AI125" s="77"/>
      <c r="AJ125" s="56">
        <f t="shared" si="27"/>
        <v>81.49</v>
      </c>
      <c r="AK125" s="69"/>
      <c r="AL125" s="69"/>
      <c r="AM125" s="95" t="s">
        <v>75</v>
      </c>
      <c r="AN125" s="95" t="s">
        <v>75</v>
      </c>
      <c r="AO125" s="94"/>
      <c r="AP125" s="94"/>
      <c r="AQ125" s="95"/>
      <c r="AR125" s="94">
        <f t="shared" si="28"/>
        <v>0</v>
      </c>
      <c r="AS125" s="97">
        <f t="shared" si="34"/>
        <v>81.49</v>
      </c>
      <c r="AT125" s="2">
        <f t="shared" si="29"/>
        <v>81.49</v>
      </c>
      <c r="AU125" s="2">
        <f t="shared" si="30"/>
        <v>81.49</v>
      </c>
      <c r="AV125" s="2">
        <f t="shared" si="31"/>
        <v>0</v>
      </c>
    </row>
    <row r="126" s="2" customFormat="1" ht="61" spans="1:48">
      <c r="A126" s="29">
        <v>125</v>
      </c>
      <c r="B126" s="27"/>
      <c r="C126" s="26" t="s">
        <v>431</v>
      </c>
      <c r="D126" s="27" t="s">
        <v>432</v>
      </c>
      <c r="E126" s="46" t="s">
        <v>433</v>
      </c>
      <c r="F126" s="45">
        <f>'[1]2021年度园区有效投入-技术改造'!$I126</f>
        <v>383.53</v>
      </c>
      <c r="G126" s="26" t="s">
        <v>86</v>
      </c>
      <c r="H126" s="27">
        <v>0.7</v>
      </c>
      <c r="I126" s="57">
        <f t="shared" si="19"/>
        <v>98.01</v>
      </c>
      <c r="J126" s="57">
        <f t="shared" si="20"/>
        <v>98.01</v>
      </c>
      <c r="K126" s="58">
        <v>449.76</v>
      </c>
      <c r="L126" s="59">
        <f t="shared" si="21"/>
        <v>0.852743685521167</v>
      </c>
      <c r="M126" s="57">
        <f t="shared" si="22"/>
        <v>98.25</v>
      </c>
      <c r="N126" s="56">
        <f t="shared" si="23"/>
        <v>98.25</v>
      </c>
      <c r="O126" s="26" t="s">
        <v>69</v>
      </c>
      <c r="P126" s="63" t="s">
        <v>70</v>
      </c>
      <c r="Q126" s="63" t="s">
        <v>70</v>
      </c>
      <c r="R126" s="56"/>
      <c r="S126" s="57">
        <f t="shared" si="32"/>
        <v>0.9813</v>
      </c>
      <c r="T126" s="56" t="str">
        <f t="shared" si="24"/>
        <v>否</v>
      </c>
      <c r="U126" s="69" t="s">
        <v>79</v>
      </c>
      <c r="V126" s="70">
        <v>1</v>
      </c>
      <c r="W126" s="69">
        <v>1</v>
      </c>
      <c r="X126" s="70">
        <f t="shared" si="25"/>
        <v>35.48</v>
      </c>
      <c r="Y126" s="77"/>
      <c r="Z126" s="77"/>
      <c r="AA126" s="77"/>
      <c r="AB126" s="77"/>
      <c r="AC126" s="77"/>
      <c r="AD126" s="77">
        <v>1</v>
      </c>
      <c r="AE126" s="78">
        <f t="shared" si="33"/>
        <v>0</v>
      </c>
      <c r="AF126" s="77">
        <f t="shared" si="26"/>
        <v>0</v>
      </c>
      <c r="AG126" s="77"/>
      <c r="AH126" s="77"/>
      <c r="AI126" s="77"/>
      <c r="AJ126" s="56">
        <f t="shared" si="27"/>
        <v>35.48</v>
      </c>
      <c r="AK126" s="69"/>
      <c r="AL126" s="69"/>
      <c r="AM126" s="95" t="s">
        <v>75</v>
      </c>
      <c r="AN126" s="95" t="s">
        <v>75</v>
      </c>
      <c r="AO126" s="94"/>
      <c r="AP126" s="94"/>
      <c r="AQ126" s="95"/>
      <c r="AR126" s="94">
        <f t="shared" si="28"/>
        <v>0</v>
      </c>
      <c r="AS126" s="97">
        <f t="shared" si="34"/>
        <v>35.48</v>
      </c>
      <c r="AT126" s="2">
        <f t="shared" si="29"/>
        <v>35.48</v>
      </c>
      <c r="AU126" s="2">
        <f t="shared" si="30"/>
        <v>35.48</v>
      </c>
      <c r="AV126" s="2">
        <f t="shared" si="31"/>
        <v>0</v>
      </c>
    </row>
    <row r="127" s="2" customFormat="1" ht="31" spans="1:48">
      <c r="A127" s="29">
        <v>126</v>
      </c>
      <c r="B127" s="27"/>
      <c r="C127" s="26" t="s">
        <v>434</v>
      </c>
      <c r="D127" s="27" t="s">
        <v>435</v>
      </c>
      <c r="E127" s="46" t="s">
        <v>436</v>
      </c>
      <c r="F127" s="45">
        <f>'[1]2021年度园区有效投入-技术改造'!$I127</f>
        <v>1538.98</v>
      </c>
      <c r="G127" s="26" t="s">
        <v>62</v>
      </c>
      <c r="H127" s="27">
        <v>0.8</v>
      </c>
      <c r="I127" s="57">
        <f t="shared" si="19"/>
        <v>98.09</v>
      </c>
      <c r="J127" s="57">
        <f t="shared" si="20"/>
        <v>98.09</v>
      </c>
      <c r="K127" s="58">
        <v>43600.62</v>
      </c>
      <c r="L127" s="59">
        <f t="shared" si="21"/>
        <v>0.035297204489294</v>
      </c>
      <c r="M127" s="57">
        <f t="shared" si="22"/>
        <v>98.01</v>
      </c>
      <c r="N127" s="56">
        <f t="shared" si="23"/>
        <v>98.01</v>
      </c>
      <c r="O127" s="26" t="s">
        <v>69</v>
      </c>
      <c r="P127" s="63" t="s">
        <v>70</v>
      </c>
      <c r="Q127" s="63" t="s">
        <v>70</v>
      </c>
      <c r="R127" s="56"/>
      <c r="S127" s="57">
        <f t="shared" si="32"/>
        <v>0.9805</v>
      </c>
      <c r="T127" s="56" t="str">
        <f t="shared" si="24"/>
        <v>是</v>
      </c>
      <c r="U127" s="69">
        <v>3090</v>
      </c>
      <c r="V127" s="70">
        <v>1</v>
      </c>
      <c r="W127" s="69">
        <v>1</v>
      </c>
      <c r="X127" s="70">
        <f t="shared" si="25"/>
        <v>145.34</v>
      </c>
      <c r="Y127" s="77" t="e">
        <f>VLOOKUP(C127,#REF!,9,FALSE)</f>
        <v>#REF!</v>
      </c>
      <c r="Z127" s="77" t="e">
        <f>VLOOKUP($C127,#REF!,3,FALSE)</f>
        <v>#REF!</v>
      </c>
      <c r="AA127" s="78" t="e">
        <f>VLOOKUP($C127,#REF!,4,FALSE)*0.8</f>
        <v>#REF!</v>
      </c>
      <c r="AB127" s="78" t="e">
        <f>VLOOKUP($C127,#REF!,5,FALSE)</f>
        <v>#REF!</v>
      </c>
      <c r="AC127" s="86" t="e">
        <f>VLOOKUP($C127,#REF!,6,FALSE)</f>
        <v>#REF!</v>
      </c>
      <c r="AD127" s="77">
        <v>1</v>
      </c>
      <c r="AE127" s="78" t="e">
        <f t="shared" si="33"/>
        <v>#REF!</v>
      </c>
      <c r="AF127" s="77" t="e">
        <f t="shared" si="26"/>
        <v>#REF!</v>
      </c>
      <c r="AG127" s="77"/>
      <c r="AH127" s="77"/>
      <c r="AI127" s="77"/>
      <c r="AJ127" s="56" t="e">
        <f t="shared" si="27"/>
        <v>#REF!</v>
      </c>
      <c r="AK127" s="69"/>
      <c r="AL127" s="69"/>
      <c r="AM127" s="95" t="s">
        <v>75</v>
      </c>
      <c r="AN127" s="95" t="s">
        <v>75</v>
      </c>
      <c r="AO127" s="94"/>
      <c r="AP127" s="94"/>
      <c r="AQ127" s="95"/>
      <c r="AR127" s="94">
        <f t="shared" si="28"/>
        <v>0</v>
      </c>
      <c r="AS127" s="97" t="e">
        <f t="shared" si="34"/>
        <v>#REF!</v>
      </c>
      <c r="AT127" s="2" t="e">
        <f t="shared" si="29"/>
        <v>#REF!</v>
      </c>
      <c r="AU127" s="2" t="e">
        <f t="shared" si="30"/>
        <v>#REF!</v>
      </c>
      <c r="AV127" s="2" t="e">
        <f t="shared" si="31"/>
        <v>#REF!</v>
      </c>
    </row>
    <row r="128" s="2" customFormat="1" ht="76" spans="1:48">
      <c r="A128" s="29">
        <v>127</v>
      </c>
      <c r="B128" s="27"/>
      <c r="C128" s="26" t="s">
        <v>437</v>
      </c>
      <c r="D128" s="27" t="s">
        <v>438</v>
      </c>
      <c r="E128" s="46" t="s">
        <v>439</v>
      </c>
      <c r="F128" s="45">
        <f>'[1]2021年度园区有效投入-技术改造'!$I128</f>
        <v>1414.74</v>
      </c>
      <c r="G128" s="26" t="s">
        <v>86</v>
      </c>
      <c r="H128" s="27">
        <v>0.7</v>
      </c>
      <c r="I128" s="57">
        <f t="shared" si="19"/>
        <v>98.08</v>
      </c>
      <c r="J128" s="57">
        <f t="shared" si="20"/>
        <v>98.08</v>
      </c>
      <c r="K128" s="58">
        <v>2286.46</v>
      </c>
      <c r="L128" s="59">
        <f t="shared" si="21"/>
        <v>0.618746883829151</v>
      </c>
      <c r="M128" s="57">
        <f t="shared" si="22"/>
        <v>98.18</v>
      </c>
      <c r="N128" s="56">
        <f t="shared" si="23"/>
        <v>98.18</v>
      </c>
      <c r="O128" s="26" t="s">
        <v>69</v>
      </c>
      <c r="P128" s="63" t="s">
        <v>70</v>
      </c>
      <c r="Q128" s="63" t="s">
        <v>70</v>
      </c>
      <c r="R128" s="56"/>
      <c r="S128" s="57">
        <f t="shared" si="32"/>
        <v>0.9813</v>
      </c>
      <c r="T128" s="56" t="str">
        <f t="shared" si="24"/>
        <v>是</v>
      </c>
      <c r="U128" s="69" t="s">
        <v>79</v>
      </c>
      <c r="V128" s="70">
        <v>0.8</v>
      </c>
      <c r="W128" s="69">
        <v>1</v>
      </c>
      <c r="X128" s="70">
        <f t="shared" si="25"/>
        <v>104.7</v>
      </c>
      <c r="Y128" s="77"/>
      <c r="Z128" s="77"/>
      <c r="AA128" s="77"/>
      <c r="AB128" s="77"/>
      <c r="AC128" s="77"/>
      <c r="AD128" s="77">
        <v>1</v>
      </c>
      <c r="AE128" s="78">
        <f t="shared" si="33"/>
        <v>0</v>
      </c>
      <c r="AF128" s="77">
        <f t="shared" si="26"/>
        <v>0</v>
      </c>
      <c r="AG128" s="77"/>
      <c r="AH128" s="77"/>
      <c r="AI128" s="77"/>
      <c r="AJ128" s="56">
        <f t="shared" si="27"/>
        <v>104.7</v>
      </c>
      <c r="AK128" s="69"/>
      <c r="AL128" s="69"/>
      <c r="AM128" s="95" t="s">
        <v>75</v>
      </c>
      <c r="AN128" s="95" t="s">
        <v>75</v>
      </c>
      <c r="AO128" s="94"/>
      <c r="AP128" s="94"/>
      <c r="AQ128" s="95"/>
      <c r="AR128" s="94">
        <f t="shared" si="28"/>
        <v>0</v>
      </c>
      <c r="AS128" s="97">
        <f t="shared" si="34"/>
        <v>104.7</v>
      </c>
      <c r="AT128" s="2">
        <f t="shared" si="29"/>
        <v>104.7</v>
      </c>
      <c r="AU128" s="2">
        <f t="shared" si="30"/>
        <v>104.7</v>
      </c>
      <c r="AV128" s="2">
        <f t="shared" si="31"/>
        <v>0</v>
      </c>
    </row>
    <row r="129" s="2" customFormat="1" ht="46" spans="1:48">
      <c r="A129" s="29">
        <v>128</v>
      </c>
      <c r="B129" s="27"/>
      <c r="C129" s="26" t="s">
        <v>440</v>
      </c>
      <c r="D129" s="27" t="s">
        <v>441</v>
      </c>
      <c r="E129" s="46" t="s">
        <v>442</v>
      </c>
      <c r="F129" s="45">
        <f>'[1]2021年度园区有效投入-技术改造'!$I129</f>
        <v>928.55</v>
      </c>
      <c r="G129" s="26" t="s">
        <v>62</v>
      </c>
      <c r="H129" s="27">
        <v>0.8</v>
      </c>
      <c r="I129" s="57">
        <f t="shared" si="19"/>
        <v>98.05</v>
      </c>
      <c r="J129" s="57">
        <f t="shared" si="20"/>
        <v>98.05</v>
      </c>
      <c r="K129" s="58">
        <v>56167.14</v>
      </c>
      <c r="L129" s="59">
        <f t="shared" si="21"/>
        <v>0.0165319081584001</v>
      </c>
      <c r="M129" s="57">
        <f t="shared" si="22"/>
        <v>98</v>
      </c>
      <c r="N129" s="56">
        <f t="shared" si="23"/>
        <v>98</v>
      </c>
      <c r="O129" s="26" t="s">
        <v>69</v>
      </c>
      <c r="P129" s="63" t="s">
        <v>70</v>
      </c>
      <c r="Q129" s="63" t="s">
        <v>70</v>
      </c>
      <c r="R129" s="56"/>
      <c r="S129" s="57">
        <f t="shared" si="32"/>
        <v>0.9803</v>
      </c>
      <c r="T129" s="56" t="str">
        <f t="shared" si="24"/>
        <v>是</v>
      </c>
      <c r="U129" s="69">
        <v>1236</v>
      </c>
      <c r="V129" s="70">
        <v>1</v>
      </c>
      <c r="W129" s="69">
        <v>1</v>
      </c>
      <c r="X129" s="70">
        <f t="shared" si="25"/>
        <v>87.68</v>
      </c>
      <c r="Y129" s="77" t="e">
        <f>VLOOKUP(C129,#REF!,9,FALSE)</f>
        <v>#REF!</v>
      </c>
      <c r="Z129" s="77" t="e">
        <f>VLOOKUP($C129,#REF!,3,FALSE)</f>
        <v>#REF!</v>
      </c>
      <c r="AA129" s="78" t="e">
        <f>VLOOKUP($C129,#REF!,4,FALSE)*0.8</f>
        <v>#REF!</v>
      </c>
      <c r="AB129" s="78" t="e">
        <f>VLOOKUP($C129,#REF!,5,FALSE)</f>
        <v>#REF!</v>
      </c>
      <c r="AC129" s="86" t="e">
        <f>VLOOKUP($C129,#REF!,6,FALSE)</f>
        <v>#REF!</v>
      </c>
      <c r="AD129" s="77">
        <v>1</v>
      </c>
      <c r="AE129" s="78" t="e">
        <f t="shared" si="33"/>
        <v>#REF!</v>
      </c>
      <c r="AF129" s="77" t="e">
        <f t="shared" si="26"/>
        <v>#REF!</v>
      </c>
      <c r="AG129" s="77"/>
      <c r="AH129" s="77"/>
      <c r="AI129" s="77"/>
      <c r="AJ129" s="56" t="e">
        <f t="shared" si="27"/>
        <v>#REF!</v>
      </c>
      <c r="AK129" s="69"/>
      <c r="AL129" s="69"/>
      <c r="AM129" s="95" t="s">
        <v>75</v>
      </c>
      <c r="AN129" s="95" t="s">
        <v>75</v>
      </c>
      <c r="AO129" s="94"/>
      <c r="AP129" s="94"/>
      <c r="AQ129" s="95"/>
      <c r="AR129" s="94">
        <f t="shared" si="28"/>
        <v>0</v>
      </c>
      <c r="AS129" s="97" t="e">
        <f t="shared" si="34"/>
        <v>#REF!</v>
      </c>
      <c r="AT129" s="2" t="e">
        <f t="shared" si="29"/>
        <v>#REF!</v>
      </c>
      <c r="AU129" s="2" t="e">
        <f t="shared" si="30"/>
        <v>#REF!</v>
      </c>
      <c r="AV129" s="2" t="e">
        <f t="shared" si="31"/>
        <v>#REF!</v>
      </c>
    </row>
    <row r="130" s="2" customFormat="1" ht="46" spans="1:48">
      <c r="A130" s="29">
        <v>129</v>
      </c>
      <c r="B130" s="27"/>
      <c r="C130" s="26" t="s">
        <v>443</v>
      </c>
      <c r="D130" s="27" t="s">
        <v>444</v>
      </c>
      <c r="E130" s="46" t="s">
        <v>445</v>
      </c>
      <c r="F130" s="45">
        <f>'[1]2021年度园区有效投入-技术改造'!$I130</f>
        <v>1755.7</v>
      </c>
      <c r="G130" s="26" t="s">
        <v>86</v>
      </c>
      <c r="H130" s="27">
        <v>0.7</v>
      </c>
      <c r="I130" s="57">
        <f t="shared" si="19"/>
        <v>98.11</v>
      </c>
      <c r="J130" s="57">
        <f t="shared" si="20"/>
        <v>98.11</v>
      </c>
      <c r="K130" s="58">
        <v>17742.11</v>
      </c>
      <c r="L130" s="59">
        <f t="shared" si="21"/>
        <v>0.098956662989915</v>
      </c>
      <c r="M130" s="57">
        <f t="shared" si="22"/>
        <v>98.03</v>
      </c>
      <c r="N130" s="56">
        <f t="shared" si="23"/>
        <v>98.03</v>
      </c>
      <c r="O130" s="26" t="s">
        <v>69</v>
      </c>
      <c r="P130" s="63" t="s">
        <v>70</v>
      </c>
      <c r="Q130" s="63" t="s">
        <v>70</v>
      </c>
      <c r="R130" s="56"/>
      <c r="S130" s="57">
        <f t="shared" si="32"/>
        <v>0.9807</v>
      </c>
      <c r="T130" s="56" t="str">
        <f t="shared" si="24"/>
        <v>是</v>
      </c>
      <c r="U130" s="69" t="s">
        <v>79</v>
      </c>
      <c r="V130" s="70">
        <v>0.8</v>
      </c>
      <c r="W130" s="69">
        <v>1</v>
      </c>
      <c r="X130" s="70">
        <f t="shared" si="25"/>
        <v>129.86</v>
      </c>
      <c r="Y130" s="77"/>
      <c r="Z130" s="77"/>
      <c r="AA130" s="77"/>
      <c r="AB130" s="77"/>
      <c r="AC130" s="77"/>
      <c r="AD130" s="77">
        <v>1</v>
      </c>
      <c r="AE130" s="78">
        <f t="shared" si="33"/>
        <v>0</v>
      </c>
      <c r="AF130" s="77">
        <f t="shared" si="26"/>
        <v>0</v>
      </c>
      <c r="AG130" s="77"/>
      <c r="AH130" s="77"/>
      <c r="AI130" s="77"/>
      <c r="AJ130" s="56">
        <f t="shared" si="27"/>
        <v>129.86</v>
      </c>
      <c r="AK130" s="69"/>
      <c r="AL130" s="69"/>
      <c r="AM130" s="95" t="s">
        <v>75</v>
      </c>
      <c r="AN130" s="95" t="s">
        <v>75</v>
      </c>
      <c r="AO130" s="94"/>
      <c r="AP130" s="94"/>
      <c r="AQ130" s="95"/>
      <c r="AR130" s="94">
        <f t="shared" si="28"/>
        <v>0</v>
      </c>
      <c r="AS130" s="97">
        <f t="shared" si="34"/>
        <v>129.86</v>
      </c>
      <c r="AT130" s="2">
        <f t="shared" si="29"/>
        <v>129.86</v>
      </c>
      <c r="AU130" s="2">
        <f t="shared" si="30"/>
        <v>129.86</v>
      </c>
      <c r="AV130" s="2">
        <f t="shared" si="31"/>
        <v>0</v>
      </c>
    </row>
    <row r="131" s="2" customFormat="1" ht="61" spans="1:48">
      <c r="A131" s="29">
        <v>131</v>
      </c>
      <c r="B131" s="27"/>
      <c r="C131" s="26" t="s">
        <v>446</v>
      </c>
      <c r="D131" s="27" t="s">
        <v>447</v>
      </c>
      <c r="E131" s="46" t="s">
        <v>448</v>
      </c>
      <c r="F131" s="45">
        <f>'[1]2021年度园区有效投入-技术改造'!$I132</f>
        <v>400.68</v>
      </c>
      <c r="G131" s="26" t="s">
        <v>90</v>
      </c>
      <c r="H131" s="27">
        <v>0.6</v>
      </c>
      <c r="I131" s="57">
        <f t="shared" si="19"/>
        <v>98.01</v>
      </c>
      <c r="J131" s="57">
        <f t="shared" si="20"/>
        <v>98.01</v>
      </c>
      <c r="K131" s="58">
        <v>548.84</v>
      </c>
      <c r="L131" s="59">
        <f t="shared" si="21"/>
        <v>0.730048830260185</v>
      </c>
      <c r="M131" s="57">
        <f t="shared" si="22"/>
        <v>98.22</v>
      </c>
      <c r="N131" s="56">
        <f t="shared" si="23"/>
        <v>98.22</v>
      </c>
      <c r="O131" s="26" t="s">
        <v>69</v>
      </c>
      <c r="P131" s="63" t="s">
        <v>70</v>
      </c>
      <c r="Q131" s="63" t="s">
        <v>70</v>
      </c>
      <c r="R131" s="56"/>
      <c r="S131" s="57">
        <f t="shared" si="32"/>
        <v>0.9812</v>
      </c>
      <c r="T131" s="56" t="str">
        <f t="shared" si="24"/>
        <v>否</v>
      </c>
      <c r="U131" s="69" t="s">
        <v>79</v>
      </c>
      <c r="V131" s="70">
        <v>1</v>
      </c>
      <c r="W131" s="69">
        <v>1</v>
      </c>
      <c r="X131" s="70">
        <f t="shared" si="25"/>
        <v>36.26</v>
      </c>
      <c r="Y131" s="77"/>
      <c r="Z131" s="77"/>
      <c r="AA131" s="77"/>
      <c r="AB131" s="77"/>
      <c r="AC131" s="77"/>
      <c r="AD131" s="77">
        <v>1</v>
      </c>
      <c r="AE131" s="78">
        <f t="shared" si="33"/>
        <v>0</v>
      </c>
      <c r="AF131" s="77">
        <f t="shared" si="26"/>
        <v>0</v>
      </c>
      <c r="AG131" s="77"/>
      <c r="AH131" s="77"/>
      <c r="AI131" s="77"/>
      <c r="AJ131" s="56">
        <f t="shared" si="27"/>
        <v>36.26</v>
      </c>
      <c r="AK131" s="69"/>
      <c r="AL131" s="69"/>
      <c r="AM131" s="95" t="s">
        <v>75</v>
      </c>
      <c r="AN131" s="95" t="s">
        <v>75</v>
      </c>
      <c r="AO131" s="94"/>
      <c r="AP131" s="94"/>
      <c r="AQ131" s="95"/>
      <c r="AR131" s="94">
        <f t="shared" si="28"/>
        <v>0</v>
      </c>
      <c r="AS131" s="97">
        <f t="shared" si="34"/>
        <v>36.26</v>
      </c>
      <c r="AT131" s="2">
        <f t="shared" si="29"/>
        <v>36.26</v>
      </c>
      <c r="AU131" s="2">
        <f t="shared" si="30"/>
        <v>36.26</v>
      </c>
      <c r="AV131" s="2">
        <f t="shared" si="31"/>
        <v>0</v>
      </c>
    </row>
    <row r="132" s="2" customFormat="1" ht="46" spans="1:48">
      <c r="A132" s="29">
        <v>132</v>
      </c>
      <c r="B132" s="27"/>
      <c r="C132" s="26" t="s">
        <v>449</v>
      </c>
      <c r="D132" s="27" t="s">
        <v>450</v>
      </c>
      <c r="E132" s="46" t="s">
        <v>451</v>
      </c>
      <c r="F132" s="45">
        <f>'[1]2021年度园区有效投入-技术改造'!$I133</f>
        <v>203.22</v>
      </c>
      <c r="G132" s="26" t="s">
        <v>86</v>
      </c>
      <c r="H132" s="27">
        <v>0.7</v>
      </c>
      <c r="I132" s="57">
        <f t="shared" si="19"/>
        <v>98</v>
      </c>
      <c r="J132" s="57">
        <f t="shared" si="20"/>
        <v>98</v>
      </c>
      <c r="K132" s="58">
        <v>13736.8</v>
      </c>
      <c r="L132" s="59">
        <f t="shared" si="21"/>
        <v>0.014793838448547</v>
      </c>
      <c r="M132" s="57">
        <f t="shared" si="22"/>
        <v>98</v>
      </c>
      <c r="N132" s="56">
        <f t="shared" si="23"/>
        <v>98</v>
      </c>
      <c r="O132" s="26" t="s">
        <v>69</v>
      </c>
      <c r="P132" s="63" t="s">
        <v>70</v>
      </c>
      <c r="Q132" s="63" t="s">
        <v>70</v>
      </c>
      <c r="R132" s="56"/>
      <c r="S132" s="57">
        <f t="shared" si="32"/>
        <v>0.98</v>
      </c>
      <c r="T132" s="56" t="str">
        <f t="shared" si="24"/>
        <v>否</v>
      </c>
      <c r="U132" s="69" t="s">
        <v>79</v>
      </c>
      <c r="V132" s="70">
        <v>1</v>
      </c>
      <c r="W132" s="69">
        <v>1</v>
      </c>
      <c r="X132" s="70">
        <f t="shared" si="25"/>
        <v>18.78</v>
      </c>
      <c r="Y132" s="77"/>
      <c r="Z132" s="77"/>
      <c r="AA132" s="77"/>
      <c r="AB132" s="77"/>
      <c r="AC132" s="77"/>
      <c r="AD132" s="77">
        <v>1</v>
      </c>
      <c r="AE132" s="78">
        <f t="shared" si="33"/>
        <v>0</v>
      </c>
      <c r="AF132" s="77">
        <f t="shared" si="26"/>
        <v>0</v>
      </c>
      <c r="AG132" s="77"/>
      <c r="AH132" s="77"/>
      <c r="AI132" s="77"/>
      <c r="AJ132" s="56">
        <f t="shared" si="27"/>
        <v>18.78</v>
      </c>
      <c r="AK132" s="69"/>
      <c r="AL132" s="69"/>
      <c r="AM132" s="95" t="s">
        <v>75</v>
      </c>
      <c r="AN132" s="95" t="s">
        <v>75</v>
      </c>
      <c r="AO132" s="94"/>
      <c r="AP132" s="94"/>
      <c r="AQ132" s="95"/>
      <c r="AR132" s="94">
        <f t="shared" si="28"/>
        <v>0</v>
      </c>
      <c r="AS132" s="97">
        <f t="shared" si="34"/>
        <v>18.78</v>
      </c>
      <c r="AT132" s="2">
        <f t="shared" si="29"/>
        <v>18.78</v>
      </c>
      <c r="AU132" s="2">
        <f t="shared" si="30"/>
        <v>18.78</v>
      </c>
      <c r="AV132" s="2">
        <f t="shared" si="31"/>
        <v>0</v>
      </c>
    </row>
    <row r="133" s="2" customFormat="1" ht="61" spans="1:48">
      <c r="A133" s="29">
        <v>133</v>
      </c>
      <c r="B133" s="27"/>
      <c r="C133" s="26" t="s">
        <v>452</v>
      </c>
      <c r="D133" s="27" t="s">
        <v>453</v>
      </c>
      <c r="E133" s="46" t="s">
        <v>454</v>
      </c>
      <c r="F133" s="45">
        <f>'[1]2021年度园区有效投入-技术改造'!$I134</f>
        <v>789.67</v>
      </c>
      <c r="G133" s="26" t="s">
        <v>86</v>
      </c>
      <c r="H133" s="27">
        <v>0.7</v>
      </c>
      <c r="I133" s="57">
        <f t="shared" si="19"/>
        <v>98.04</v>
      </c>
      <c r="J133" s="57">
        <f t="shared" si="20"/>
        <v>98.04</v>
      </c>
      <c r="K133" s="58">
        <v>3585.41</v>
      </c>
      <c r="L133" s="59">
        <f t="shared" si="21"/>
        <v>0.220245383373171</v>
      </c>
      <c r="M133" s="57">
        <f t="shared" si="22"/>
        <v>98.06</v>
      </c>
      <c r="N133" s="56">
        <f t="shared" si="23"/>
        <v>98.06</v>
      </c>
      <c r="O133" s="26" t="s">
        <v>69</v>
      </c>
      <c r="P133" s="63" t="s">
        <v>70</v>
      </c>
      <c r="Q133" s="63" t="s">
        <v>70</v>
      </c>
      <c r="R133" s="56"/>
      <c r="S133" s="57">
        <f t="shared" si="32"/>
        <v>0.9805</v>
      </c>
      <c r="T133" s="56" t="str">
        <f t="shared" si="24"/>
        <v>是</v>
      </c>
      <c r="U133" s="69" t="s">
        <v>79</v>
      </c>
      <c r="V133" s="70">
        <v>0.8</v>
      </c>
      <c r="W133" s="69">
        <v>1</v>
      </c>
      <c r="X133" s="70">
        <f t="shared" si="25"/>
        <v>58.4</v>
      </c>
      <c r="Y133" s="77"/>
      <c r="Z133" s="77"/>
      <c r="AA133" s="77"/>
      <c r="AB133" s="77"/>
      <c r="AC133" s="77"/>
      <c r="AD133" s="77">
        <v>1</v>
      </c>
      <c r="AE133" s="78">
        <f t="shared" si="33"/>
        <v>0</v>
      </c>
      <c r="AF133" s="77">
        <f t="shared" si="26"/>
        <v>0</v>
      </c>
      <c r="AG133" s="77"/>
      <c r="AH133" s="77"/>
      <c r="AI133" s="77"/>
      <c r="AJ133" s="56">
        <f t="shared" si="27"/>
        <v>58.4</v>
      </c>
      <c r="AK133" s="69"/>
      <c r="AL133" s="69"/>
      <c r="AM133" s="95" t="s">
        <v>75</v>
      </c>
      <c r="AN133" s="95" t="s">
        <v>75</v>
      </c>
      <c r="AO133" s="94"/>
      <c r="AP133" s="94"/>
      <c r="AQ133" s="95"/>
      <c r="AR133" s="94">
        <f t="shared" si="28"/>
        <v>0</v>
      </c>
      <c r="AS133" s="97">
        <f t="shared" si="34"/>
        <v>58.4</v>
      </c>
      <c r="AT133" s="2">
        <f t="shared" si="29"/>
        <v>58.4</v>
      </c>
      <c r="AU133" s="2">
        <f t="shared" si="30"/>
        <v>58.4</v>
      </c>
      <c r="AV133" s="2">
        <f t="shared" si="31"/>
        <v>0</v>
      </c>
    </row>
    <row r="134" s="2" customFormat="1" ht="46" spans="1:48">
      <c r="A134" s="29">
        <v>134</v>
      </c>
      <c r="B134" s="27"/>
      <c r="C134" s="26" t="s">
        <v>455</v>
      </c>
      <c r="D134" s="27" t="s">
        <v>456</v>
      </c>
      <c r="E134" s="46" t="s">
        <v>457</v>
      </c>
      <c r="F134" s="45">
        <f>'[1]2021年度园区有效投入-技术改造'!$I135</f>
        <v>597.91</v>
      </c>
      <c r="G134" s="26" t="s">
        <v>86</v>
      </c>
      <c r="H134" s="27">
        <v>0.7</v>
      </c>
      <c r="I134" s="57">
        <f t="shared" ref="I134:I154" si="35">ROUND(($F134*$F$162-F$161)/(F$160*$F$162-F$161)*100,2)</f>
        <v>98.03</v>
      </c>
      <c r="J134" s="57">
        <f t="shared" ref="J134:J154" si="36">I134</f>
        <v>98.03</v>
      </c>
      <c r="K134" s="58">
        <v>19365.84</v>
      </c>
      <c r="L134" s="59">
        <f t="shared" ref="L134:L154" si="37">IF(K134&gt;200,F134/K134,1)</f>
        <v>0.0308744676192719</v>
      </c>
      <c r="M134" s="57">
        <f t="shared" ref="M134:M154" si="38">ROUND((L134*$L$162-$L$161)/($L$160*$L$162-$L$161)*100,2)</f>
        <v>98.01</v>
      </c>
      <c r="N134" s="56">
        <f t="shared" ref="N134:N154" si="39">M134</f>
        <v>98.01</v>
      </c>
      <c r="O134" s="26" t="s">
        <v>69</v>
      </c>
      <c r="P134" s="63" t="s">
        <v>70</v>
      </c>
      <c r="Q134" s="63" t="s">
        <v>70</v>
      </c>
      <c r="R134" s="56"/>
      <c r="S134" s="57">
        <f t="shared" si="32"/>
        <v>0.9802</v>
      </c>
      <c r="T134" s="56" t="str">
        <f t="shared" ref="T134:T154" si="40">IF(F134&gt;=500,"是","否")</f>
        <v>是</v>
      </c>
      <c r="U134" s="69" t="s">
        <v>79</v>
      </c>
      <c r="V134" s="70">
        <v>0.8</v>
      </c>
      <c r="W134" s="69">
        <v>1</v>
      </c>
      <c r="X134" s="70">
        <f t="shared" ref="X134:X154" si="41">ROUND(IF(F134*0.1*(H134*0.2+S134*0.8)*V134*W134&lt;1000,F134*0.1*(H134*0.2+S134*0.8)*V134*W134,1000),2)</f>
        <v>44.21</v>
      </c>
      <c r="Y134" s="77"/>
      <c r="Z134" s="77"/>
      <c r="AA134" s="77"/>
      <c r="AB134" s="77"/>
      <c r="AC134" s="77"/>
      <c r="AD134" s="77">
        <v>1</v>
      </c>
      <c r="AE134" s="78">
        <f t="shared" si="33"/>
        <v>0</v>
      </c>
      <c r="AF134" s="77">
        <f t="shared" ref="AF134:AF154" si="42">ROUND(AD134*AE134,2)</f>
        <v>0</v>
      </c>
      <c r="AG134" s="77"/>
      <c r="AH134" s="77"/>
      <c r="AI134" s="77"/>
      <c r="AJ134" s="56">
        <f t="shared" ref="AJ134:AJ154" si="43">IF(X134&gt;(1000-AF134-AI134),X134,X134+AF134+AI134)</f>
        <v>44.21</v>
      </c>
      <c r="AK134" s="69"/>
      <c r="AL134" s="69"/>
      <c r="AM134" s="95" t="s">
        <v>75</v>
      </c>
      <c r="AN134" s="95" t="s">
        <v>75</v>
      </c>
      <c r="AO134" s="94"/>
      <c r="AP134" s="94"/>
      <c r="AQ134" s="95"/>
      <c r="AR134" s="94">
        <f t="shared" ref="AR134:AR154" si="44">SUM(AK134:AQ134)</f>
        <v>0</v>
      </c>
      <c r="AS134" s="97">
        <f t="shared" si="34"/>
        <v>44.21</v>
      </c>
      <c r="AT134" s="2">
        <f t="shared" ref="AT134:AT154" si="45">IF(X134&gt;(1000-AF134-AI134),999999,X134+AF134+AI134)</f>
        <v>44.21</v>
      </c>
      <c r="AU134" s="2">
        <f t="shared" ref="AU134:AU155" si="46">AJ134-AR134</f>
        <v>44.21</v>
      </c>
      <c r="AV134" s="2">
        <f t="shared" ref="AV134:AV155" si="47">AS134-AU134</f>
        <v>0</v>
      </c>
    </row>
    <row r="135" s="2" customFormat="1" ht="46" spans="1:48">
      <c r="A135" s="29">
        <v>135</v>
      </c>
      <c r="B135" s="27"/>
      <c r="C135" s="26" t="s">
        <v>458</v>
      </c>
      <c r="D135" s="27" t="s">
        <v>459</v>
      </c>
      <c r="E135" s="46" t="s">
        <v>460</v>
      </c>
      <c r="F135" s="45">
        <f>'[1]2021年度园区有效投入-技术改造'!$I136</f>
        <v>692.27</v>
      </c>
      <c r="G135" s="26" t="s">
        <v>62</v>
      </c>
      <c r="H135" s="27">
        <v>0.8</v>
      </c>
      <c r="I135" s="57">
        <f t="shared" si="35"/>
        <v>98.03</v>
      </c>
      <c r="J135" s="57">
        <f t="shared" si="36"/>
        <v>98.03</v>
      </c>
      <c r="K135" s="58">
        <v>33697.38</v>
      </c>
      <c r="L135" s="59">
        <f t="shared" si="37"/>
        <v>0.0205437336671278</v>
      </c>
      <c r="M135" s="57">
        <f t="shared" si="38"/>
        <v>98.01</v>
      </c>
      <c r="N135" s="56">
        <f t="shared" si="39"/>
        <v>98.01</v>
      </c>
      <c r="O135" s="26" t="s">
        <v>69</v>
      </c>
      <c r="P135" s="63" t="s">
        <v>70</v>
      </c>
      <c r="Q135" s="63" t="s">
        <v>70</v>
      </c>
      <c r="R135" s="56"/>
      <c r="S135" s="57">
        <f t="shared" si="32"/>
        <v>0.9802</v>
      </c>
      <c r="T135" s="56" t="str">
        <f t="shared" si="40"/>
        <v>是</v>
      </c>
      <c r="U135" s="69">
        <v>1400</v>
      </c>
      <c r="V135" s="70">
        <v>1</v>
      </c>
      <c r="W135" s="69">
        <v>1</v>
      </c>
      <c r="X135" s="70">
        <f t="shared" si="41"/>
        <v>65.36</v>
      </c>
      <c r="Y135" s="77" t="e">
        <f>VLOOKUP(C135,#REF!,9,FALSE)</f>
        <v>#REF!</v>
      </c>
      <c r="Z135" s="77" t="e">
        <f>VLOOKUP($C135,#REF!,3,FALSE)</f>
        <v>#REF!</v>
      </c>
      <c r="AA135" s="78" t="e">
        <f>VLOOKUP($C135,#REF!,4,FALSE)*0.8</f>
        <v>#REF!</v>
      </c>
      <c r="AB135" s="78" t="e">
        <f>VLOOKUP($C135,#REF!,5,FALSE)</f>
        <v>#REF!</v>
      </c>
      <c r="AC135" s="86" t="e">
        <f>VLOOKUP($C135,#REF!,6,FALSE)</f>
        <v>#REF!</v>
      </c>
      <c r="AD135" s="77">
        <v>1</v>
      </c>
      <c r="AE135" s="78" t="e">
        <f t="shared" si="33"/>
        <v>#REF!</v>
      </c>
      <c r="AF135" s="77" t="e">
        <f t="shared" si="42"/>
        <v>#REF!</v>
      </c>
      <c r="AG135" s="77"/>
      <c r="AH135" s="77"/>
      <c r="AI135" s="77"/>
      <c r="AJ135" s="56" t="e">
        <f t="shared" si="43"/>
        <v>#REF!</v>
      </c>
      <c r="AK135" s="69"/>
      <c r="AL135" s="69"/>
      <c r="AM135" s="95" t="s">
        <v>75</v>
      </c>
      <c r="AN135" s="95" t="s">
        <v>75</v>
      </c>
      <c r="AO135" s="94"/>
      <c r="AP135" s="94"/>
      <c r="AQ135" s="95"/>
      <c r="AR135" s="94">
        <f t="shared" si="44"/>
        <v>0</v>
      </c>
      <c r="AS135" s="97" t="e">
        <f t="shared" si="34"/>
        <v>#REF!</v>
      </c>
      <c r="AT135" s="2" t="e">
        <f t="shared" si="45"/>
        <v>#REF!</v>
      </c>
      <c r="AU135" s="2" t="e">
        <f t="shared" si="46"/>
        <v>#REF!</v>
      </c>
      <c r="AV135" s="2" t="e">
        <f t="shared" si="47"/>
        <v>#REF!</v>
      </c>
    </row>
    <row r="136" s="2" customFormat="1" ht="31" spans="1:48">
      <c r="A136" s="29">
        <v>136</v>
      </c>
      <c r="B136" s="27"/>
      <c r="C136" s="26" t="s">
        <v>461</v>
      </c>
      <c r="D136" s="27" t="s">
        <v>462</v>
      </c>
      <c r="E136" s="46" t="s">
        <v>463</v>
      </c>
      <c r="F136" s="45">
        <f>'[1]2021年度园区有效投入-技术改造'!$I137</f>
        <v>340.18</v>
      </c>
      <c r="G136" s="26" t="s">
        <v>62</v>
      </c>
      <c r="H136" s="27">
        <v>0.8</v>
      </c>
      <c r="I136" s="57">
        <f t="shared" si="35"/>
        <v>98.01</v>
      </c>
      <c r="J136" s="57">
        <f t="shared" si="36"/>
        <v>98.01</v>
      </c>
      <c r="K136" s="58">
        <v>9224.13</v>
      </c>
      <c r="L136" s="59">
        <f t="shared" si="37"/>
        <v>0.036879358812159</v>
      </c>
      <c r="M136" s="57">
        <f t="shared" si="38"/>
        <v>98.01</v>
      </c>
      <c r="N136" s="56">
        <f t="shared" si="39"/>
        <v>98.01</v>
      </c>
      <c r="O136" s="26" t="s">
        <v>69</v>
      </c>
      <c r="P136" s="63" t="s">
        <v>70</v>
      </c>
      <c r="Q136" s="63" t="s">
        <v>70</v>
      </c>
      <c r="R136" s="56"/>
      <c r="S136" s="57">
        <f t="shared" si="32"/>
        <v>0.9801</v>
      </c>
      <c r="T136" s="56" t="str">
        <f t="shared" si="40"/>
        <v>否</v>
      </c>
      <c r="U136" s="69" t="s">
        <v>79</v>
      </c>
      <c r="V136" s="70">
        <v>1</v>
      </c>
      <c r="W136" s="69">
        <v>1</v>
      </c>
      <c r="X136" s="70">
        <f t="shared" si="41"/>
        <v>32.12</v>
      </c>
      <c r="Y136" s="77"/>
      <c r="Z136" s="77"/>
      <c r="AA136" s="77"/>
      <c r="AB136" s="77"/>
      <c r="AC136" s="77"/>
      <c r="AD136" s="77">
        <v>1</v>
      </c>
      <c r="AE136" s="78">
        <f t="shared" si="33"/>
        <v>0</v>
      </c>
      <c r="AF136" s="77">
        <f t="shared" si="42"/>
        <v>0</v>
      </c>
      <c r="AG136" s="77"/>
      <c r="AH136" s="77"/>
      <c r="AI136" s="77"/>
      <c r="AJ136" s="56">
        <f t="shared" si="43"/>
        <v>32.12</v>
      </c>
      <c r="AK136" s="69"/>
      <c r="AL136" s="69"/>
      <c r="AM136" s="95" t="s">
        <v>75</v>
      </c>
      <c r="AN136" s="95" t="s">
        <v>75</v>
      </c>
      <c r="AO136" s="94"/>
      <c r="AP136" s="94"/>
      <c r="AQ136" s="95"/>
      <c r="AR136" s="94">
        <f t="shared" si="44"/>
        <v>0</v>
      </c>
      <c r="AS136" s="97">
        <f t="shared" si="34"/>
        <v>32.12</v>
      </c>
      <c r="AT136" s="2">
        <f t="shared" si="45"/>
        <v>32.12</v>
      </c>
      <c r="AU136" s="2">
        <f t="shared" si="46"/>
        <v>32.12</v>
      </c>
      <c r="AV136" s="2">
        <f t="shared" si="47"/>
        <v>0</v>
      </c>
    </row>
    <row r="137" s="2" customFormat="1" ht="31" spans="1:48">
      <c r="A137" s="29">
        <v>137</v>
      </c>
      <c r="B137" s="27"/>
      <c r="C137" s="26" t="s">
        <v>464</v>
      </c>
      <c r="D137" s="27" t="s">
        <v>465</v>
      </c>
      <c r="E137" s="46" t="s">
        <v>466</v>
      </c>
      <c r="F137" s="45">
        <f>'[1]2021年度园区有效投入-技术改造'!$I138</f>
        <v>508.66</v>
      </c>
      <c r="G137" s="26" t="s">
        <v>62</v>
      </c>
      <c r="H137" s="27">
        <v>0.8</v>
      </c>
      <c r="I137" s="57">
        <f t="shared" si="35"/>
        <v>98.02</v>
      </c>
      <c r="J137" s="57">
        <f t="shared" si="36"/>
        <v>98.02</v>
      </c>
      <c r="K137" s="58">
        <v>27839.85</v>
      </c>
      <c r="L137" s="59">
        <f t="shared" si="37"/>
        <v>0.0182709317758537</v>
      </c>
      <c r="M137" s="57">
        <f t="shared" si="38"/>
        <v>98</v>
      </c>
      <c r="N137" s="56">
        <f t="shared" si="39"/>
        <v>98</v>
      </c>
      <c r="O137" s="26" t="s">
        <v>69</v>
      </c>
      <c r="P137" s="63" t="s">
        <v>70</v>
      </c>
      <c r="Q137" s="63" t="s">
        <v>70</v>
      </c>
      <c r="R137" s="56"/>
      <c r="S137" s="57">
        <f t="shared" si="32"/>
        <v>0.9801</v>
      </c>
      <c r="T137" s="56" t="str">
        <f t="shared" si="40"/>
        <v>是</v>
      </c>
      <c r="U137" s="69">
        <v>335</v>
      </c>
      <c r="V137" s="70">
        <v>1</v>
      </c>
      <c r="W137" s="69">
        <v>1</v>
      </c>
      <c r="X137" s="70">
        <f t="shared" si="41"/>
        <v>48.02</v>
      </c>
      <c r="Y137" s="77"/>
      <c r="Z137" s="77"/>
      <c r="AA137" s="77"/>
      <c r="AB137" s="77"/>
      <c r="AC137" s="77"/>
      <c r="AD137" s="77">
        <v>1</v>
      </c>
      <c r="AE137" s="78">
        <f t="shared" si="33"/>
        <v>0</v>
      </c>
      <c r="AF137" s="77">
        <f t="shared" si="42"/>
        <v>0</v>
      </c>
      <c r="AG137" s="77"/>
      <c r="AH137" s="77"/>
      <c r="AI137" s="77"/>
      <c r="AJ137" s="56">
        <f t="shared" si="43"/>
        <v>48.02</v>
      </c>
      <c r="AK137" s="69"/>
      <c r="AL137" s="69"/>
      <c r="AM137" s="95" t="s">
        <v>75</v>
      </c>
      <c r="AN137" s="95" t="s">
        <v>75</v>
      </c>
      <c r="AO137" s="94"/>
      <c r="AP137" s="94"/>
      <c r="AQ137" s="95"/>
      <c r="AR137" s="94">
        <f t="shared" si="44"/>
        <v>0</v>
      </c>
      <c r="AS137" s="97">
        <f t="shared" si="34"/>
        <v>48.02</v>
      </c>
      <c r="AT137" s="2">
        <f t="shared" si="45"/>
        <v>48.02</v>
      </c>
      <c r="AU137" s="2">
        <f t="shared" si="46"/>
        <v>48.02</v>
      </c>
      <c r="AV137" s="2">
        <f t="shared" si="47"/>
        <v>0</v>
      </c>
    </row>
    <row r="138" s="2" customFormat="1" ht="61" spans="1:48">
      <c r="A138" s="29">
        <v>138</v>
      </c>
      <c r="B138" s="27"/>
      <c r="C138" s="26" t="s">
        <v>467</v>
      </c>
      <c r="D138" s="27" t="s">
        <v>468</v>
      </c>
      <c r="E138" s="46" t="s">
        <v>469</v>
      </c>
      <c r="F138" s="45">
        <f>'[1]2021年度园区有效投入-技术改造'!$I139</f>
        <v>6714.51</v>
      </c>
      <c r="G138" s="26" t="s">
        <v>62</v>
      </c>
      <c r="H138" s="27">
        <v>0.8</v>
      </c>
      <c r="I138" s="57">
        <f t="shared" si="35"/>
        <v>98.45</v>
      </c>
      <c r="J138" s="57">
        <f t="shared" si="36"/>
        <v>98.45</v>
      </c>
      <c r="K138" s="58">
        <v>87134.85</v>
      </c>
      <c r="L138" s="59">
        <f t="shared" si="37"/>
        <v>0.077058834668333</v>
      </c>
      <c r="M138" s="57">
        <f t="shared" si="38"/>
        <v>98.02</v>
      </c>
      <c r="N138" s="56">
        <f t="shared" si="39"/>
        <v>98.02</v>
      </c>
      <c r="O138" s="26" t="s">
        <v>69</v>
      </c>
      <c r="P138" s="63" t="s">
        <v>70</v>
      </c>
      <c r="Q138" s="63" t="s">
        <v>70</v>
      </c>
      <c r="R138" s="56"/>
      <c r="S138" s="57">
        <f t="shared" si="32"/>
        <v>0.9824</v>
      </c>
      <c r="T138" s="56" t="str">
        <f t="shared" si="40"/>
        <v>是</v>
      </c>
      <c r="U138" s="69" t="s">
        <v>79</v>
      </c>
      <c r="V138" s="70">
        <v>0.8</v>
      </c>
      <c r="W138" s="69">
        <v>1</v>
      </c>
      <c r="X138" s="70">
        <f t="shared" si="41"/>
        <v>508.11</v>
      </c>
      <c r="Y138" s="77" t="e">
        <f>VLOOKUP(C138,#REF!,9,FALSE)</f>
        <v>#REF!</v>
      </c>
      <c r="Z138" s="77" t="e">
        <f>VLOOKUP($C138,#REF!,3,FALSE)</f>
        <v>#REF!</v>
      </c>
      <c r="AA138" s="78" t="e">
        <f>VLOOKUP($C138,#REF!,4,FALSE)*0.8</f>
        <v>#REF!</v>
      </c>
      <c r="AB138" s="78" t="e">
        <f>VLOOKUP($C138,#REF!,5,FALSE)</f>
        <v>#REF!</v>
      </c>
      <c r="AC138" s="86" t="e">
        <f>VLOOKUP($C138,#REF!,6,FALSE)</f>
        <v>#REF!</v>
      </c>
      <c r="AD138" s="77">
        <v>1</v>
      </c>
      <c r="AE138" s="78" t="e">
        <f t="shared" si="33"/>
        <v>#REF!</v>
      </c>
      <c r="AF138" s="77" t="e">
        <f t="shared" si="42"/>
        <v>#REF!</v>
      </c>
      <c r="AG138" s="77"/>
      <c r="AH138" s="77"/>
      <c r="AI138" s="77"/>
      <c r="AJ138" s="56" t="e">
        <f t="shared" si="43"/>
        <v>#REF!</v>
      </c>
      <c r="AK138" s="69"/>
      <c r="AL138" s="69"/>
      <c r="AM138" s="95" t="s">
        <v>75</v>
      </c>
      <c r="AN138" s="95" t="s">
        <v>75</v>
      </c>
      <c r="AO138" s="94"/>
      <c r="AP138" s="94"/>
      <c r="AQ138" s="95"/>
      <c r="AR138" s="94">
        <f t="shared" si="44"/>
        <v>0</v>
      </c>
      <c r="AS138" s="97" t="e">
        <f t="shared" si="34"/>
        <v>#REF!</v>
      </c>
      <c r="AT138" s="2" t="e">
        <f t="shared" si="45"/>
        <v>#REF!</v>
      </c>
      <c r="AU138" s="2" t="e">
        <f t="shared" si="46"/>
        <v>#REF!</v>
      </c>
      <c r="AV138" s="2" t="e">
        <f t="shared" si="47"/>
        <v>#REF!</v>
      </c>
    </row>
    <row r="139" s="2" customFormat="1" ht="46" spans="1:48">
      <c r="A139" s="29">
        <v>139</v>
      </c>
      <c r="B139" s="27"/>
      <c r="C139" s="26" t="s">
        <v>470</v>
      </c>
      <c r="D139" s="27" t="s">
        <v>471</v>
      </c>
      <c r="E139" s="46" t="s">
        <v>472</v>
      </c>
      <c r="F139" s="45">
        <f>'[1]2021年度园区有效投入-技术改造'!$I140</f>
        <v>3358.3</v>
      </c>
      <c r="G139" s="26" t="s">
        <v>86</v>
      </c>
      <c r="H139" s="27">
        <v>0.7</v>
      </c>
      <c r="I139" s="57">
        <f t="shared" si="35"/>
        <v>98.22</v>
      </c>
      <c r="J139" s="57">
        <f t="shared" si="36"/>
        <v>98.22</v>
      </c>
      <c r="K139" s="58">
        <v>12581.04</v>
      </c>
      <c r="L139" s="59">
        <f t="shared" si="37"/>
        <v>0.266933417269161</v>
      </c>
      <c r="M139" s="57">
        <f t="shared" si="38"/>
        <v>98.08</v>
      </c>
      <c r="N139" s="56">
        <f t="shared" si="39"/>
        <v>98.08</v>
      </c>
      <c r="O139" s="26" t="s">
        <v>69</v>
      </c>
      <c r="P139" s="63" t="s">
        <v>70</v>
      </c>
      <c r="Q139" s="63" t="s">
        <v>70</v>
      </c>
      <c r="R139" s="56"/>
      <c r="S139" s="57">
        <f t="shared" ref="S139:S154" si="48">ROUND(J139*0.5+N139*0.5+R139,2)/100</f>
        <v>0.9815</v>
      </c>
      <c r="T139" s="56" t="str">
        <f t="shared" si="40"/>
        <v>是</v>
      </c>
      <c r="U139" s="69">
        <v>9569</v>
      </c>
      <c r="V139" s="70">
        <v>1</v>
      </c>
      <c r="W139" s="69">
        <v>1</v>
      </c>
      <c r="X139" s="70">
        <f t="shared" si="41"/>
        <v>310.71</v>
      </c>
      <c r="Y139" s="77" t="e">
        <f>VLOOKUP(C139,#REF!,9,FALSE)</f>
        <v>#REF!</v>
      </c>
      <c r="Z139" s="77" t="e">
        <f>VLOOKUP($C139,#REF!,3,FALSE)</f>
        <v>#REF!</v>
      </c>
      <c r="AA139" s="78" t="e">
        <f>VLOOKUP($C139,#REF!,4,FALSE)*0.8</f>
        <v>#REF!</v>
      </c>
      <c r="AB139" s="78" t="e">
        <f>VLOOKUP($C139,#REF!,5,FALSE)</f>
        <v>#REF!</v>
      </c>
      <c r="AC139" s="86" t="e">
        <f>VLOOKUP($C139,#REF!,6,FALSE)</f>
        <v>#REF!</v>
      </c>
      <c r="AD139" s="77">
        <v>1</v>
      </c>
      <c r="AE139" s="78" t="e">
        <f t="shared" si="33"/>
        <v>#REF!</v>
      </c>
      <c r="AF139" s="77" t="e">
        <f t="shared" si="42"/>
        <v>#REF!</v>
      </c>
      <c r="AG139" s="77"/>
      <c r="AH139" s="77"/>
      <c r="AI139" s="77"/>
      <c r="AJ139" s="56" t="e">
        <f t="shared" si="43"/>
        <v>#REF!</v>
      </c>
      <c r="AK139" s="69"/>
      <c r="AL139" s="69"/>
      <c r="AM139" s="95">
        <v>197.2</v>
      </c>
      <c r="AN139" s="95" t="s">
        <v>75</v>
      </c>
      <c r="AO139" s="94"/>
      <c r="AP139" s="94"/>
      <c r="AQ139" s="95"/>
      <c r="AR139" s="94">
        <f t="shared" si="44"/>
        <v>197.2</v>
      </c>
      <c r="AS139" s="97" t="e">
        <f t="shared" si="34"/>
        <v>#REF!</v>
      </c>
      <c r="AT139" s="2" t="e">
        <f t="shared" si="45"/>
        <v>#REF!</v>
      </c>
      <c r="AU139" s="2" t="e">
        <f t="shared" si="46"/>
        <v>#REF!</v>
      </c>
      <c r="AV139" s="2" t="e">
        <f t="shared" si="47"/>
        <v>#REF!</v>
      </c>
    </row>
    <row r="140" s="2" customFormat="1" ht="46" spans="1:48">
      <c r="A140" s="29">
        <v>140</v>
      </c>
      <c r="B140" s="27"/>
      <c r="C140" s="26" t="s">
        <v>473</v>
      </c>
      <c r="D140" s="27" t="s">
        <v>474</v>
      </c>
      <c r="E140" s="46" t="s">
        <v>475</v>
      </c>
      <c r="F140" s="45">
        <f>'[1]2021年度园区有效投入-技术改造'!$I141</f>
        <v>538.73</v>
      </c>
      <c r="G140" s="26" t="s">
        <v>62</v>
      </c>
      <c r="H140" s="27">
        <v>0.8</v>
      </c>
      <c r="I140" s="57">
        <f t="shared" si="35"/>
        <v>98.02</v>
      </c>
      <c r="J140" s="57">
        <f t="shared" si="36"/>
        <v>98.02</v>
      </c>
      <c r="K140" s="58">
        <v>1265.35</v>
      </c>
      <c r="L140" s="59">
        <f t="shared" si="37"/>
        <v>0.425755719761331</v>
      </c>
      <c r="M140" s="57">
        <f t="shared" si="38"/>
        <v>98.13</v>
      </c>
      <c r="N140" s="56">
        <f t="shared" si="39"/>
        <v>98.13</v>
      </c>
      <c r="O140" s="26" t="s">
        <v>69</v>
      </c>
      <c r="P140" s="63" t="s">
        <v>70</v>
      </c>
      <c r="Q140" s="63" t="s">
        <v>70</v>
      </c>
      <c r="R140" s="56"/>
      <c r="S140" s="57">
        <f t="shared" si="48"/>
        <v>0.9808</v>
      </c>
      <c r="T140" s="56" t="str">
        <f t="shared" si="40"/>
        <v>是</v>
      </c>
      <c r="U140" s="69">
        <v>749</v>
      </c>
      <c r="V140" s="70">
        <v>1</v>
      </c>
      <c r="W140" s="69">
        <v>1</v>
      </c>
      <c r="X140" s="70">
        <f t="shared" si="41"/>
        <v>50.89</v>
      </c>
      <c r="Y140" s="77"/>
      <c r="Z140" s="77"/>
      <c r="AA140" s="77"/>
      <c r="AB140" s="77"/>
      <c r="AC140" s="77"/>
      <c r="AD140" s="77">
        <v>1</v>
      </c>
      <c r="AE140" s="78">
        <f t="shared" si="33"/>
        <v>0</v>
      </c>
      <c r="AF140" s="77">
        <f t="shared" si="42"/>
        <v>0</v>
      </c>
      <c r="AG140" s="77"/>
      <c r="AH140" s="77"/>
      <c r="AI140" s="77"/>
      <c r="AJ140" s="56">
        <f t="shared" si="43"/>
        <v>50.89</v>
      </c>
      <c r="AK140" s="69"/>
      <c r="AL140" s="69"/>
      <c r="AM140" s="95" t="s">
        <v>75</v>
      </c>
      <c r="AN140" s="95" t="s">
        <v>75</v>
      </c>
      <c r="AO140" s="94"/>
      <c r="AP140" s="94"/>
      <c r="AQ140" s="95"/>
      <c r="AR140" s="94">
        <f t="shared" si="44"/>
        <v>0</v>
      </c>
      <c r="AS140" s="97">
        <f t="shared" si="34"/>
        <v>50.89</v>
      </c>
      <c r="AT140" s="2">
        <f t="shared" si="45"/>
        <v>50.89</v>
      </c>
      <c r="AU140" s="2">
        <f t="shared" si="46"/>
        <v>50.89</v>
      </c>
      <c r="AV140" s="2">
        <f t="shared" si="47"/>
        <v>0</v>
      </c>
    </row>
    <row r="141" s="2" customFormat="1" ht="61" spans="1:48">
      <c r="A141" s="29">
        <v>141</v>
      </c>
      <c r="B141" s="27"/>
      <c r="C141" s="26" t="s">
        <v>476</v>
      </c>
      <c r="D141" s="27" t="s">
        <v>477</v>
      </c>
      <c r="E141" s="46" t="s">
        <v>478</v>
      </c>
      <c r="F141" s="45">
        <f>'[1]2021年度园区有效投入-技术改造'!$I142</f>
        <v>566.34</v>
      </c>
      <c r="G141" s="26" t="s">
        <v>86</v>
      </c>
      <c r="H141" s="27">
        <v>0.7</v>
      </c>
      <c r="I141" s="57">
        <f t="shared" si="35"/>
        <v>98.03</v>
      </c>
      <c r="J141" s="57">
        <f t="shared" si="36"/>
        <v>98.03</v>
      </c>
      <c r="K141" s="58">
        <v>1165.42</v>
      </c>
      <c r="L141" s="59">
        <f t="shared" si="37"/>
        <v>0.485953561806044</v>
      </c>
      <c r="M141" s="57">
        <f t="shared" si="38"/>
        <v>98.14</v>
      </c>
      <c r="N141" s="56">
        <f t="shared" si="39"/>
        <v>98.14</v>
      </c>
      <c r="O141" s="26" t="s">
        <v>69</v>
      </c>
      <c r="P141" s="63" t="s">
        <v>70</v>
      </c>
      <c r="Q141" s="63" t="s">
        <v>70</v>
      </c>
      <c r="R141" s="56"/>
      <c r="S141" s="57">
        <f t="shared" si="48"/>
        <v>0.9809</v>
      </c>
      <c r="T141" s="56" t="str">
        <f t="shared" si="40"/>
        <v>是</v>
      </c>
      <c r="U141" s="69" t="s">
        <v>79</v>
      </c>
      <c r="V141" s="70">
        <v>0.8</v>
      </c>
      <c r="W141" s="69">
        <v>1</v>
      </c>
      <c r="X141" s="70">
        <f t="shared" si="41"/>
        <v>41.9</v>
      </c>
      <c r="Y141" s="77"/>
      <c r="Z141" s="77"/>
      <c r="AA141" s="77"/>
      <c r="AB141" s="77"/>
      <c r="AC141" s="77"/>
      <c r="AD141" s="77">
        <v>1</v>
      </c>
      <c r="AE141" s="78">
        <f t="shared" si="33"/>
        <v>0</v>
      </c>
      <c r="AF141" s="77">
        <f t="shared" si="42"/>
        <v>0</v>
      </c>
      <c r="AG141" s="77"/>
      <c r="AH141" s="77"/>
      <c r="AI141" s="77"/>
      <c r="AJ141" s="56">
        <f t="shared" si="43"/>
        <v>41.9</v>
      </c>
      <c r="AK141" s="69"/>
      <c r="AL141" s="69"/>
      <c r="AM141" s="95" t="s">
        <v>75</v>
      </c>
      <c r="AN141" s="95" t="s">
        <v>75</v>
      </c>
      <c r="AO141" s="94"/>
      <c r="AP141" s="94"/>
      <c r="AQ141" s="95"/>
      <c r="AR141" s="94">
        <f t="shared" si="44"/>
        <v>0</v>
      </c>
      <c r="AS141" s="97">
        <f t="shared" si="34"/>
        <v>41.9</v>
      </c>
      <c r="AT141" s="2">
        <f t="shared" si="45"/>
        <v>41.9</v>
      </c>
      <c r="AU141" s="2">
        <f t="shared" si="46"/>
        <v>41.9</v>
      </c>
      <c r="AV141" s="2">
        <f t="shared" si="47"/>
        <v>0</v>
      </c>
    </row>
    <row r="142" s="2" customFormat="1" ht="61" spans="1:48">
      <c r="A142" s="29">
        <v>142</v>
      </c>
      <c r="B142" s="27"/>
      <c r="C142" s="26" t="s">
        <v>479</v>
      </c>
      <c r="D142" s="27" t="s">
        <v>480</v>
      </c>
      <c r="E142" s="46" t="s">
        <v>481</v>
      </c>
      <c r="F142" s="45">
        <f>'[1]2021年度园区有效投入-技术改造'!$I143</f>
        <v>775.49</v>
      </c>
      <c r="G142" s="26" t="s">
        <v>90</v>
      </c>
      <c r="H142" s="27">
        <v>0.6</v>
      </c>
      <c r="I142" s="57">
        <f t="shared" si="35"/>
        <v>98.04</v>
      </c>
      <c r="J142" s="57">
        <f t="shared" si="36"/>
        <v>98.04</v>
      </c>
      <c r="K142" s="58">
        <v>76</v>
      </c>
      <c r="L142" s="59">
        <f t="shared" si="37"/>
        <v>1</v>
      </c>
      <c r="M142" s="57">
        <f t="shared" si="38"/>
        <v>98.3</v>
      </c>
      <c r="N142" s="56">
        <f t="shared" si="39"/>
        <v>98.3</v>
      </c>
      <c r="O142" s="26" t="s">
        <v>69</v>
      </c>
      <c r="P142" s="63" t="s">
        <v>70</v>
      </c>
      <c r="Q142" s="63" t="s">
        <v>70</v>
      </c>
      <c r="R142" s="56"/>
      <c r="S142" s="57">
        <f t="shared" si="48"/>
        <v>0.9817</v>
      </c>
      <c r="T142" s="56" t="str">
        <f t="shared" si="40"/>
        <v>是</v>
      </c>
      <c r="U142" s="69">
        <v>997</v>
      </c>
      <c r="V142" s="70">
        <v>1</v>
      </c>
      <c r="W142" s="69">
        <v>1</v>
      </c>
      <c r="X142" s="70">
        <f t="shared" si="41"/>
        <v>70.21</v>
      </c>
      <c r="Y142" s="77"/>
      <c r="Z142" s="77"/>
      <c r="AA142" s="77"/>
      <c r="AB142" s="77"/>
      <c r="AC142" s="77"/>
      <c r="AD142" s="77">
        <v>1</v>
      </c>
      <c r="AE142" s="78">
        <f t="shared" si="33"/>
        <v>0</v>
      </c>
      <c r="AF142" s="77">
        <f t="shared" si="42"/>
        <v>0</v>
      </c>
      <c r="AG142" s="77"/>
      <c r="AH142" s="77"/>
      <c r="AI142" s="77"/>
      <c r="AJ142" s="56">
        <f t="shared" si="43"/>
        <v>70.21</v>
      </c>
      <c r="AK142" s="69"/>
      <c r="AL142" s="69"/>
      <c r="AM142" s="95" t="s">
        <v>75</v>
      </c>
      <c r="AN142" s="95" t="s">
        <v>75</v>
      </c>
      <c r="AO142" s="94"/>
      <c r="AP142" s="94"/>
      <c r="AQ142" s="95"/>
      <c r="AR142" s="94">
        <f t="shared" si="44"/>
        <v>0</v>
      </c>
      <c r="AS142" s="97">
        <f t="shared" si="34"/>
        <v>70.21</v>
      </c>
      <c r="AT142" s="2">
        <f t="shared" si="45"/>
        <v>70.21</v>
      </c>
      <c r="AU142" s="2">
        <f t="shared" si="46"/>
        <v>70.21</v>
      </c>
      <c r="AV142" s="2">
        <f t="shared" si="47"/>
        <v>0</v>
      </c>
    </row>
    <row r="143" s="2" customFormat="1" ht="46" spans="1:48">
      <c r="A143" s="29">
        <v>143</v>
      </c>
      <c r="B143" s="27"/>
      <c r="C143" s="26" t="s">
        <v>482</v>
      </c>
      <c r="D143" s="27" t="s">
        <v>483</v>
      </c>
      <c r="E143" s="46" t="s">
        <v>484</v>
      </c>
      <c r="F143" s="45">
        <f>'[1]2021年度园区有效投入-技术改造'!$I144</f>
        <v>2092.64</v>
      </c>
      <c r="G143" s="26" t="s">
        <v>62</v>
      </c>
      <c r="H143" s="27">
        <v>0.8</v>
      </c>
      <c r="I143" s="57">
        <f t="shared" si="35"/>
        <v>98.13</v>
      </c>
      <c r="J143" s="57">
        <f t="shared" si="36"/>
        <v>98.13</v>
      </c>
      <c r="K143" s="58">
        <v>16522.99</v>
      </c>
      <c r="L143" s="59">
        <f t="shared" si="37"/>
        <v>0.12665020072033</v>
      </c>
      <c r="M143" s="57">
        <f t="shared" si="38"/>
        <v>98.04</v>
      </c>
      <c r="N143" s="56">
        <f t="shared" si="39"/>
        <v>98.04</v>
      </c>
      <c r="O143" s="26" t="s">
        <v>69</v>
      </c>
      <c r="P143" s="63" t="s">
        <v>70</v>
      </c>
      <c r="Q143" s="63" t="s">
        <v>70</v>
      </c>
      <c r="R143" s="56"/>
      <c r="S143" s="57">
        <f t="shared" si="48"/>
        <v>0.9809</v>
      </c>
      <c r="T143" s="56" t="str">
        <f t="shared" si="40"/>
        <v>是</v>
      </c>
      <c r="U143" s="69" t="s">
        <v>79</v>
      </c>
      <c r="V143" s="70">
        <v>0.8</v>
      </c>
      <c r="W143" s="69">
        <v>1</v>
      </c>
      <c r="X143" s="70">
        <f t="shared" si="41"/>
        <v>158.16</v>
      </c>
      <c r="Y143" s="77"/>
      <c r="Z143" s="77"/>
      <c r="AA143" s="77"/>
      <c r="AB143" s="77"/>
      <c r="AC143" s="77"/>
      <c r="AD143" s="77">
        <v>1</v>
      </c>
      <c r="AE143" s="78">
        <f t="shared" si="33"/>
        <v>0</v>
      </c>
      <c r="AF143" s="77">
        <f t="shared" si="42"/>
        <v>0</v>
      </c>
      <c r="AG143" s="77"/>
      <c r="AH143" s="77"/>
      <c r="AI143" s="77"/>
      <c r="AJ143" s="56">
        <f t="shared" si="43"/>
        <v>158.16</v>
      </c>
      <c r="AK143" s="69"/>
      <c r="AL143" s="69"/>
      <c r="AM143" s="95" t="s">
        <v>75</v>
      </c>
      <c r="AN143" s="95" t="s">
        <v>75</v>
      </c>
      <c r="AO143" s="94"/>
      <c r="AP143" s="94"/>
      <c r="AQ143" s="95"/>
      <c r="AR143" s="94">
        <f t="shared" si="44"/>
        <v>0</v>
      </c>
      <c r="AS143" s="97">
        <f t="shared" si="34"/>
        <v>158.16</v>
      </c>
      <c r="AT143" s="2">
        <f t="shared" si="45"/>
        <v>158.16</v>
      </c>
      <c r="AU143" s="2">
        <f t="shared" si="46"/>
        <v>158.16</v>
      </c>
      <c r="AV143" s="2">
        <f t="shared" si="47"/>
        <v>0</v>
      </c>
    </row>
    <row r="144" s="2" customFormat="1" ht="61" spans="1:48">
      <c r="A144" s="29">
        <v>144</v>
      </c>
      <c r="B144" s="27"/>
      <c r="C144" s="26" t="s">
        <v>485</v>
      </c>
      <c r="D144" s="27" t="s">
        <v>486</v>
      </c>
      <c r="E144" s="46" t="s">
        <v>487</v>
      </c>
      <c r="F144" s="45">
        <f>'[1]2021年度园区有效投入-技术改造'!$I145</f>
        <v>541.81</v>
      </c>
      <c r="G144" s="26" t="s">
        <v>86</v>
      </c>
      <c r="H144" s="27">
        <v>0.7</v>
      </c>
      <c r="I144" s="57">
        <f t="shared" si="35"/>
        <v>98.02</v>
      </c>
      <c r="J144" s="57">
        <f t="shared" si="36"/>
        <v>98.02</v>
      </c>
      <c r="K144" s="58">
        <v>117173</v>
      </c>
      <c r="L144" s="59">
        <f t="shared" si="37"/>
        <v>0.00462401747842933</v>
      </c>
      <c r="M144" s="57">
        <f t="shared" si="38"/>
        <v>98</v>
      </c>
      <c r="N144" s="56">
        <f t="shared" si="39"/>
        <v>98</v>
      </c>
      <c r="O144" s="26" t="s">
        <v>69</v>
      </c>
      <c r="P144" s="63" t="s">
        <v>70</v>
      </c>
      <c r="Q144" s="63" t="s">
        <v>70</v>
      </c>
      <c r="R144" s="56"/>
      <c r="S144" s="57">
        <f t="shared" si="48"/>
        <v>0.9801</v>
      </c>
      <c r="T144" s="56" t="str">
        <f t="shared" si="40"/>
        <v>是</v>
      </c>
      <c r="U144" s="69">
        <v>2143</v>
      </c>
      <c r="V144" s="70">
        <v>1</v>
      </c>
      <c r="W144" s="69">
        <v>1</v>
      </c>
      <c r="X144" s="70">
        <f t="shared" si="41"/>
        <v>50.07</v>
      </c>
      <c r="Y144" s="77"/>
      <c r="Z144" s="77"/>
      <c r="AA144" s="77"/>
      <c r="AB144" s="77"/>
      <c r="AC144" s="77"/>
      <c r="AD144" s="77">
        <v>1</v>
      </c>
      <c r="AE144" s="78">
        <f t="shared" si="33"/>
        <v>0</v>
      </c>
      <c r="AF144" s="77">
        <f t="shared" si="42"/>
        <v>0</v>
      </c>
      <c r="AG144" s="77"/>
      <c r="AH144" s="77"/>
      <c r="AI144" s="77"/>
      <c r="AJ144" s="56">
        <f t="shared" si="43"/>
        <v>50.07</v>
      </c>
      <c r="AK144" s="69"/>
      <c r="AL144" s="69"/>
      <c r="AM144" s="95" t="s">
        <v>75</v>
      </c>
      <c r="AN144" s="95">
        <v>19</v>
      </c>
      <c r="AO144" s="94"/>
      <c r="AP144" s="94"/>
      <c r="AQ144" s="95"/>
      <c r="AR144" s="94">
        <f t="shared" si="44"/>
        <v>19</v>
      </c>
      <c r="AS144" s="97">
        <f t="shared" si="34"/>
        <v>31.07</v>
      </c>
      <c r="AT144" s="2">
        <f t="shared" si="45"/>
        <v>50.07</v>
      </c>
      <c r="AU144" s="2">
        <f t="shared" si="46"/>
        <v>31.07</v>
      </c>
      <c r="AV144" s="2">
        <f t="shared" si="47"/>
        <v>0</v>
      </c>
    </row>
    <row r="145" s="2" customFormat="1" ht="31" spans="1:48">
      <c r="A145" s="29">
        <v>145</v>
      </c>
      <c r="B145" s="27"/>
      <c r="C145" s="26" t="s">
        <v>488</v>
      </c>
      <c r="D145" s="27" t="s">
        <v>489</v>
      </c>
      <c r="E145" s="46" t="s">
        <v>490</v>
      </c>
      <c r="F145" s="45">
        <f>'[1]2021年度园区有效投入-技术改造'!$I146</f>
        <v>603</v>
      </c>
      <c r="G145" s="26" t="s">
        <v>86</v>
      </c>
      <c r="H145" s="27">
        <v>0.7</v>
      </c>
      <c r="I145" s="57">
        <f t="shared" si="35"/>
        <v>98.03</v>
      </c>
      <c r="J145" s="57">
        <f t="shared" si="36"/>
        <v>98.03</v>
      </c>
      <c r="K145" s="58">
        <v>6778.06</v>
      </c>
      <c r="L145" s="59">
        <f t="shared" si="37"/>
        <v>0.0889635087325872</v>
      </c>
      <c r="M145" s="57">
        <f t="shared" si="38"/>
        <v>98.03</v>
      </c>
      <c r="N145" s="56">
        <f t="shared" si="39"/>
        <v>98.03</v>
      </c>
      <c r="O145" s="26" t="s">
        <v>69</v>
      </c>
      <c r="P145" s="63" t="s">
        <v>70</v>
      </c>
      <c r="Q145" s="63" t="s">
        <v>70</v>
      </c>
      <c r="R145" s="56"/>
      <c r="S145" s="57">
        <f t="shared" si="48"/>
        <v>0.9803</v>
      </c>
      <c r="T145" s="56" t="str">
        <f t="shared" si="40"/>
        <v>是</v>
      </c>
      <c r="U145" s="69" t="s">
        <v>79</v>
      </c>
      <c r="V145" s="70">
        <v>0.8</v>
      </c>
      <c r="W145" s="69">
        <v>1</v>
      </c>
      <c r="X145" s="70">
        <f t="shared" si="41"/>
        <v>44.59</v>
      </c>
      <c r="Y145" s="77" t="e">
        <f>VLOOKUP(C145,#REF!,9,FALSE)</f>
        <v>#REF!</v>
      </c>
      <c r="Z145" s="77" t="e">
        <f>VLOOKUP($C145,#REF!,3,FALSE)</f>
        <v>#REF!</v>
      </c>
      <c r="AA145" s="78" t="e">
        <f>VLOOKUP($C145,#REF!,4,FALSE)*0.8</f>
        <v>#REF!</v>
      </c>
      <c r="AB145" s="78" t="e">
        <f>VLOOKUP($C145,#REF!,5,FALSE)</f>
        <v>#REF!</v>
      </c>
      <c r="AC145" s="86" t="e">
        <f>VLOOKUP($C145,#REF!,6,FALSE)</f>
        <v>#REF!</v>
      </c>
      <c r="AD145" s="77">
        <v>1</v>
      </c>
      <c r="AE145" s="78" t="e">
        <f t="shared" ref="AE145:AE154" si="49">Y145*0.05*AC145</f>
        <v>#REF!</v>
      </c>
      <c r="AF145" s="77" t="e">
        <f t="shared" si="42"/>
        <v>#REF!</v>
      </c>
      <c r="AG145" s="77"/>
      <c r="AH145" s="77"/>
      <c r="AI145" s="77"/>
      <c r="AJ145" s="56" t="e">
        <f t="shared" si="43"/>
        <v>#REF!</v>
      </c>
      <c r="AK145" s="69"/>
      <c r="AL145" s="69"/>
      <c r="AM145" s="95" t="s">
        <v>75</v>
      </c>
      <c r="AN145" s="95" t="s">
        <v>75</v>
      </c>
      <c r="AO145" s="94"/>
      <c r="AP145" s="94"/>
      <c r="AQ145" s="95"/>
      <c r="AR145" s="94">
        <f t="shared" si="44"/>
        <v>0</v>
      </c>
      <c r="AS145" s="97" t="e">
        <f t="shared" ref="AS145:AS154" si="50">IF(AR145&gt;=AJ145,0,X145+AF145+AI145-AR145)</f>
        <v>#REF!</v>
      </c>
      <c r="AT145" s="2" t="e">
        <f t="shared" si="45"/>
        <v>#REF!</v>
      </c>
      <c r="AU145" s="2" t="e">
        <f t="shared" si="46"/>
        <v>#REF!</v>
      </c>
      <c r="AV145" s="2" t="e">
        <f t="shared" si="47"/>
        <v>#REF!</v>
      </c>
    </row>
    <row r="146" s="2" customFormat="1" ht="46" spans="1:48">
      <c r="A146" s="29">
        <v>146</v>
      </c>
      <c r="B146" s="27"/>
      <c r="C146" s="26" t="s">
        <v>491</v>
      </c>
      <c r="D146" s="27" t="s">
        <v>492</v>
      </c>
      <c r="E146" s="46" t="s">
        <v>493</v>
      </c>
      <c r="F146" s="45">
        <f>'[1]2021年度园区有效投入-技术改造'!$I147</f>
        <v>792.54</v>
      </c>
      <c r="G146" s="26" t="s">
        <v>62</v>
      </c>
      <c r="H146" s="27">
        <v>0.8</v>
      </c>
      <c r="I146" s="57">
        <f t="shared" si="35"/>
        <v>98.04</v>
      </c>
      <c r="J146" s="57">
        <f t="shared" si="36"/>
        <v>98.04</v>
      </c>
      <c r="K146" s="58">
        <v>2890.72</v>
      </c>
      <c r="L146" s="59">
        <f t="shared" si="37"/>
        <v>0.274166989538938</v>
      </c>
      <c r="M146" s="57">
        <f t="shared" si="38"/>
        <v>98.08</v>
      </c>
      <c r="N146" s="56">
        <f t="shared" si="39"/>
        <v>98.08</v>
      </c>
      <c r="O146" s="26" t="s">
        <v>69</v>
      </c>
      <c r="P146" s="63" t="s">
        <v>70</v>
      </c>
      <c r="Q146" s="63" t="s">
        <v>70</v>
      </c>
      <c r="R146" s="56"/>
      <c r="S146" s="57">
        <f t="shared" si="48"/>
        <v>0.9806</v>
      </c>
      <c r="T146" s="56" t="str">
        <f t="shared" si="40"/>
        <v>是</v>
      </c>
      <c r="U146" s="69">
        <v>7087</v>
      </c>
      <c r="V146" s="70">
        <v>1</v>
      </c>
      <c r="W146" s="69">
        <v>1</v>
      </c>
      <c r="X146" s="70">
        <f t="shared" si="41"/>
        <v>74.85</v>
      </c>
      <c r="Y146" s="77" t="e">
        <f>VLOOKUP(C146,#REF!,9,FALSE)</f>
        <v>#REF!</v>
      </c>
      <c r="Z146" s="77" t="e">
        <f>VLOOKUP($C146,#REF!,3,FALSE)</f>
        <v>#REF!</v>
      </c>
      <c r="AA146" s="78" t="e">
        <f>VLOOKUP($C146,#REF!,4,FALSE)*0.8</f>
        <v>#REF!</v>
      </c>
      <c r="AB146" s="78" t="e">
        <f>VLOOKUP($C146,#REF!,5,FALSE)</f>
        <v>#REF!</v>
      </c>
      <c r="AC146" s="86" t="e">
        <f>VLOOKUP($C146,#REF!,6,FALSE)</f>
        <v>#REF!</v>
      </c>
      <c r="AD146" s="77">
        <v>1</v>
      </c>
      <c r="AE146" s="78" t="e">
        <f t="shared" si="49"/>
        <v>#REF!</v>
      </c>
      <c r="AF146" s="77" t="e">
        <f t="shared" si="42"/>
        <v>#REF!</v>
      </c>
      <c r="AG146" s="77"/>
      <c r="AH146" s="77"/>
      <c r="AI146" s="77"/>
      <c r="AJ146" s="56" t="e">
        <f t="shared" si="43"/>
        <v>#REF!</v>
      </c>
      <c r="AK146" s="69"/>
      <c r="AL146" s="69"/>
      <c r="AM146" s="95" t="s">
        <v>75</v>
      </c>
      <c r="AN146" s="95" t="s">
        <v>75</v>
      </c>
      <c r="AO146" s="94"/>
      <c r="AP146" s="94"/>
      <c r="AQ146" s="95"/>
      <c r="AR146" s="94">
        <f t="shared" si="44"/>
        <v>0</v>
      </c>
      <c r="AS146" s="97" t="e">
        <f t="shared" si="50"/>
        <v>#REF!</v>
      </c>
      <c r="AT146" s="2" t="e">
        <f t="shared" si="45"/>
        <v>#REF!</v>
      </c>
      <c r="AU146" s="2" t="e">
        <f t="shared" si="46"/>
        <v>#REF!</v>
      </c>
      <c r="AV146" s="2" t="e">
        <f t="shared" si="47"/>
        <v>#REF!</v>
      </c>
    </row>
    <row r="147" s="2" customFormat="1" ht="46" spans="1:48">
      <c r="A147" s="29">
        <v>147</v>
      </c>
      <c r="B147" s="27"/>
      <c r="C147" s="26" t="s">
        <v>494</v>
      </c>
      <c r="D147" s="27" t="s">
        <v>495</v>
      </c>
      <c r="E147" s="46" t="s">
        <v>496</v>
      </c>
      <c r="F147" s="45">
        <f>'[1]2021年度园区有效投入-技术改造'!$I148</f>
        <v>203.18</v>
      </c>
      <c r="G147" s="26" t="s">
        <v>90</v>
      </c>
      <c r="H147" s="27">
        <v>0.6</v>
      </c>
      <c r="I147" s="57">
        <f t="shared" si="35"/>
        <v>98</v>
      </c>
      <c r="J147" s="57">
        <f t="shared" si="36"/>
        <v>98</v>
      </c>
      <c r="K147" s="58">
        <v>1544.19</v>
      </c>
      <c r="L147" s="59">
        <f t="shared" si="37"/>
        <v>0.131577072769543</v>
      </c>
      <c r="M147" s="57">
        <f t="shared" si="38"/>
        <v>98.04</v>
      </c>
      <c r="N147" s="56">
        <f t="shared" si="39"/>
        <v>98.04</v>
      </c>
      <c r="O147" s="26" t="s">
        <v>69</v>
      </c>
      <c r="P147" s="63" t="s">
        <v>70</v>
      </c>
      <c r="Q147" s="63" t="s">
        <v>70</v>
      </c>
      <c r="R147" s="56"/>
      <c r="S147" s="57">
        <f t="shared" si="48"/>
        <v>0.9802</v>
      </c>
      <c r="T147" s="56" t="str">
        <f t="shared" si="40"/>
        <v>否</v>
      </c>
      <c r="U147" s="69">
        <v>1500</v>
      </c>
      <c r="V147" s="70">
        <v>1</v>
      </c>
      <c r="W147" s="69">
        <v>1</v>
      </c>
      <c r="X147" s="70">
        <f t="shared" si="41"/>
        <v>18.37</v>
      </c>
      <c r="Y147" s="77"/>
      <c r="Z147" s="77"/>
      <c r="AA147" s="77"/>
      <c r="AB147" s="77"/>
      <c r="AC147" s="77"/>
      <c r="AD147" s="77">
        <v>1</v>
      </c>
      <c r="AE147" s="78">
        <f t="shared" si="49"/>
        <v>0</v>
      </c>
      <c r="AF147" s="77">
        <f t="shared" si="42"/>
        <v>0</v>
      </c>
      <c r="AG147" s="77"/>
      <c r="AH147" s="77"/>
      <c r="AI147" s="77"/>
      <c r="AJ147" s="56">
        <f t="shared" si="43"/>
        <v>18.37</v>
      </c>
      <c r="AK147" s="69"/>
      <c r="AL147" s="69"/>
      <c r="AM147" s="95" t="s">
        <v>75</v>
      </c>
      <c r="AN147" s="95" t="s">
        <v>75</v>
      </c>
      <c r="AO147" s="94"/>
      <c r="AP147" s="94"/>
      <c r="AQ147" s="95"/>
      <c r="AR147" s="94">
        <f t="shared" si="44"/>
        <v>0</v>
      </c>
      <c r="AS147" s="97">
        <f t="shared" si="50"/>
        <v>18.37</v>
      </c>
      <c r="AT147" s="2">
        <f t="shared" si="45"/>
        <v>18.37</v>
      </c>
      <c r="AU147" s="2">
        <f t="shared" si="46"/>
        <v>18.37</v>
      </c>
      <c r="AV147" s="2">
        <f t="shared" si="47"/>
        <v>0</v>
      </c>
    </row>
    <row r="148" s="2" customFormat="1" ht="46" spans="1:48">
      <c r="A148" s="29">
        <v>148</v>
      </c>
      <c r="B148" s="27"/>
      <c r="C148" s="26" t="s">
        <v>497</v>
      </c>
      <c r="D148" s="27" t="s">
        <v>498</v>
      </c>
      <c r="E148" s="46" t="s">
        <v>499</v>
      </c>
      <c r="F148" s="45">
        <f>'[1]2021年度园区有效投入-技术改造'!$I149</f>
        <v>735.86</v>
      </c>
      <c r="G148" s="26" t="s">
        <v>62</v>
      </c>
      <c r="H148" s="27">
        <v>0.8</v>
      </c>
      <c r="I148" s="57">
        <f t="shared" si="35"/>
        <v>98.04</v>
      </c>
      <c r="J148" s="57">
        <f t="shared" si="36"/>
        <v>98.04</v>
      </c>
      <c r="K148" s="58">
        <v>14806</v>
      </c>
      <c r="L148" s="59">
        <f t="shared" si="37"/>
        <v>0.0497001215723355</v>
      </c>
      <c r="M148" s="57">
        <f t="shared" si="38"/>
        <v>98.01</v>
      </c>
      <c r="N148" s="56">
        <f t="shared" si="39"/>
        <v>98.01</v>
      </c>
      <c r="O148" s="26" t="s">
        <v>69</v>
      </c>
      <c r="P148" s="63" t="s">
        <v>70</v>
      </c>
      <c r="Q148" s="63" t="s">
        <v>70</v>
      </c>
      <c r="R148" s="56"/>
      <c r="S148" s="57">
        <f t="shared" si="48"/>
        <v>0.9803</v>
      </c>
      <c r="T148" s="56" t="str">
        <f t="shared" si="40"/>
        <v>是</v>
      </c>
      <c r="U148" s="69">
        <v>1569</v>
      </c>
      <c r="V148" s="70">
        <v>1</v>
      </c>
      <c r="W148" s="69">
        <v>1</v>
      </c>
      <c r="X148" s="70">
        <f t="shared" si="41"/>
        <v>69.48</v>
      </c>
      <c r="Y148" s="77"/>
      <c r="Z148" s="77"/>
      <c r="AA148" s="77"/>
      <c r="AB148" s="77"/>
      <c r="AC148" s="77"/>
      <c r="AD148" s="77">
        <v>1</v>
      </c>
      <c r="AE148" s="78">
        <f t="shared" si="49"/>
        <v>0</v>
      </c>
      <c r="AF148" s="77">
        <f t="shared" si="42"/>
        <v>0</v>
      </c>
      <c r="AG148" s="77"/>
      <c r="AH148" s="77"/>
      <c r="AI148" s="77"/>
      <c r="AJ148" s="56">
        <f t="shared" si="43"/>
        <v>69.48</v>
      </c>
      <c r="AK148" s="69"/>
      <c r="AL148" s="69"/>
      <c r="AM148" s="95" t="s">
        <v>75</v>
      </c>
      <c r="AN148" s="95" t="s">
        <v>75</v>
      </c>
      <c r="AO148" s="94"/>
      <c r="AP148" s="94"/>
      <c r="AQ148" s="95"/>
      <c r="AR148" s="94">
        <f t="shared" si="44"/>
        <v>0</v>
      </c>
      <c r="AS148" s="97">
        <f t="shared" si="50"/>
        <v>69.48</v>
      </c>
      <c r="AT148" s="2">
        <f t="shared" si="45"/>
        <v>69.48</v>
      </c>
      <c r="AU148" s="2">
        <f t="shared" si="46"/>
        <v>69.48</v>
      </c>
      <c r="AV148" s="2">
        <f t="shared" si="47"/>
        <v>0</v>
      </c>
    </row>
    <row r="149" s="2" customFormat="1" ht="61" spans="1:48">
      <c r="A149" s="29">
        <v>149</v>
      </c>
      <c r="B149" s="27"/>
      <c r="C149" s="26" t="s">
        <v>500</v>
      </c>
      <c r="D149" s="27" t="s">
        <v>501</v>
      </c>
      <c r="E149" s="46" t="s">
        <v>502</v>
      </c>
      <c r="F149" s="45">
        <f>'[1]2021年度园区有效投入-技术改造'!$I150</f>
        <v>298.59</v>
      </c>
      <c r="G149" s="26" t="s">
        <v>68</v>
      </c>
      <c r="H149" s="27">
        <v>1</v>
      </c>
      <c r="I149" s="57">
        <f t="shared" si="35"/>
        <v>98.01</v>
      </c>
      <c r="J149" s="57">
        <f t="shared" si="36"/>
        <v>98.01</v>
      </c>
      <c r="K149" s="58">
        <v>26640.45</v>
      </c>
      <c r="L149" s="59">
        <f t="shared" si="37"/>
        <v>0.0112081440065765</v>
      </c>
      <c r="M149" s="57">
        <f t="shared" si="38"/>
        <v>98</v>
      </c>
      <c r="N149" s="56">
        <f t="shared" si="39"/>
        <v>98</v>
      </c>
      <c r="O149" s="26" t="s">
        <v>69</v>
      </c>
      <c r="P149" s="63" t="s">
        <v>70</v>
      </c>
      <c r="Q149" s="63" t="s">
        <v>70</v>
      </c>
      <c r="R149" s="56"/>
      <c r="S149" s="57">
        <f t="shared" si="48"/>
        <v>0.9801</v>
      </c>
      <c r="T149" s="56" t="str">
        <f t="shared" si="40"/>
        <v>否</v>
      </c>
      <c r="U149" s="69" t="s">
        <v>79</v>
      </c>
      <c r="V149" s="70">
        <v>1</v>
      </c>
      <c r="W149" s="69">
        <v>1</v>
      </c>
      <c r="X149" s="70">
        <f t="shared" si="41"/>
        <v>29.38</v>
      </c>
      <c r="Y149" s="77"/>
      <c r="Z149" s="77"/>
      <c r="AA149" s="77"/>
      <c r="AB149" s="77"/>
      <c r="AC149" s="77"/>
      <c r="AD149" s="77">
        <v>1</v>
      </c>
      <c r="AE149" s="78">
        <f t="shared" si="49"/>
        <v>0</v>
      </c>
      <c r="AF149" s="77">
        <f t="shared" si="42"/>
        <v>0</v>
      </c>
      <c r="AG149" s="77"/>
      <c r="AH149" s="77"/>
      <c r="AI149" s="77"/>
      <c r="AJ149" s="56">
        <f t="shared" si="43"/>
        <v>29.38</v>
      </c>
      <c r="AK149" s="69"/>
      <c r="AL149" s="69"/>
      <c r="AM149" s="95" t="s">
        <v>75</v>
      </c>
      <c r="AN149" s="95" t="s">
        <v>75</v>
      </c>
      <c r="AO149" s="94"/>
      <c r="AP149" s="94"/>
      <c r="AQ149" s="95"/>
      <c r="AR149" s="94">
        <f t="shared" si="44"/>
        <v>0</v>
      </c>
      <c r="AS149" s="97">
        <f t="shared" si="50"/>
        <v>29.38</v>
      </c>
      <c r="AT149" s="2">
        <f t="shared" si="45"/>
        <v>29.38</v>
      </c>
      <c r="AU149" s="2">
        <f t="shared" si="46"/>
        <v>29.38</v>
      </c>
      <c r="AV149" s="2">
        <f t="shared" si="47"/>
        <v>0</v>
      </c>
    </row>
    <row r="150" s="2" customFormat="1" ht="46" spans="1:48">
      <c r="A150" s="29">
        <v>150</v>
      </c>
      <c r="B150" s="27"/>
      <c r="C150" s="30" t="s">
        <v>503</v>
      </c>
      <c r="D150" s="27" t="s">
        <v>504</v>
      </c>
      <c r="E150" s="46" t="s">
        <v>505</v>
      </c>
      <c r="F150" s="45">
        <f>'[1]2021年度园区有效投入-技术改造'!$I151</f>
        <v>228.82</v>
      </c>
      <c r="G150" s="26" t="s">
        <v>90</v>
      </c>
      <c r="H150" s="27">
        <v>0.6</v>
      </c>
      <c r="I150" s="57">
        <f t="shared" si="35"/>
        <v>98</v>
      </c>
      <c r="J150" s="57">
        <f t="shared" si="36"/>
        <v>98</v>
      </c>
      <c r="K150" s="58">
        <v>282.44</v>
      </c>
      <c r="L150" s="59">
        <f t="shared" si="37"/>
        <v>0.810154369069537</v>
      </c>
      <c r="M150" s="57">
        <f t="shared" si="38"/>
        <v>98.24</v>
      </c>
      <c r="N150" s="56">
        <f t="shared" si="39"/>
        <v>98.24</v>
      </c>
      <c r="O150" s="26" t="s">
        <v>69</v>
      </c>
      <c r="P150" s="63" t="s">
        <v>70</v>
      </c>
      <c r="Q150" s="63" t="s">
        <v>70</v>
      </c>
      <c r="R150" s="56"/>
      <c r="S150" s="57">
        <f t="shared" si="48"/>
        <v>0.9812</v>
      </c>
      <c r="T150" s="56" t="str">
        <f t="shared" si="40"/>
        <v>否</v>
      </c>
      <c r="U150" s="69" t="s">
        <v>79</v>
      </c>
      <c r="V150" s="70">
        <v>1</v>
      </c>
      <c r="W150" s="69">
        <v>1</v>
      </c>
      <c r="X150" s="70">
        <f t="shared" si="41"/>
        <v>20.71</v>
      </c>
      <c r="Y150" s="77"/>
      <c r="Z150" s="77"/>
      <c r="AA150" s="77"/>
      <c r="AB150" s="77"/>
      <c r="AC150" s="77"/>
      <c r="AD150" s="77">
        <v>1</v>
      </c>
      <c r="AE150" s="78">
        <f t="shared" si="49"/>
        <v>0</v>
      </c>
      <c r="AF150" s="77">
        <f t="shared" si="42"/>
        <v>0</v>
      </c>
      <c r="AG150" s="77"/>
      <c r="AH150" s="77"/>
      <c r="AI150" s="77"/>
      <c r="AJ150" s="56">
        <f t="shared" si="43"/>
        <v>20.71</v>
      </c>
      <c r="AK150" s="69"/>
      <c r="AL150" s="69"/>
      <c r="AM150" s="95" t="s">
        <v>75</v>
      </c>
      <c r="AN150" s="95" t="s">
        <v>75</v>
      </c>
      <c r="AO150" s="94"/>
      <c r="AP150" s="94"/>
      <c r="AQ150" s="95"/>
      <c r="AR150" s="94">
        <f t="shared" si="44"/>
        <v>0</v>
      </c>
      <c r="AS150" s="97">
        <f t="shared" si="50"/>
        <v>20.71</v>
      </c>
      <c r="AT150" s="2">
        <f t="shared" si="45"/>
        <v>20.71</v>
      </c>
      <c r="AU150" s="2">
        <f t="shared" si="46"/>
        <v>20.71</v>
      </c>
      <c r="AV150" s="2">
        <f t="shared" si="47"/>
        <v>0</v>
      </c>
    </row>
    <row r="151" s="2" customFormat="1" ht="76" spans="1:48">
      <c r="A151" s="29">
        <v>151</v>
      </c>
      <c r="B151" s="27"/>
      <c r="C151" s="26" t="s">
        <v>506</v>
      </c>
      <c r="D151" s="27" t="s">
        <v>507</v>
      </c>
      <c r="E151" s="46" t="s">
        <v>508</v>
      </c>
      <c r="F151" s="45">
        <f>'[1]2021年度园区有效投入-技术改造'!$I152</f>
        <v>639.05</v>
      </c>
      <c r="G151" s="26" t="s">
        <v>62</v>
      </c>
      <c r="H151" s="27">
        <v>0.8</v>
      </c>
      <c r="I151" s="57">
        <f t="shared" si="35"/>
        <v>98.03</v>
      </c>
      <c r="J151" s="57">
        <f t="shared" si="36"/>
        <v>98.03</v>
      </c>
      <c r="K151" s="58">
        <v>6463.14</v>
      </c>
      <c r="L151" s="59">
        <f t="shared" si="37"/>
        <v>0.0988760880934035</v>
      </c>
      <c r="M151" s="57">
        <f t="shared" si="38"/>
        <v>98.03</v>
      </c>
      <c r="N151" s="56">
        <f t="shared" si="39"/>
        <v>98.03</v>
      </c>
      <c r="O151" s="26" t="s">
        <v>69</v>
      </c>
      <c r="P151" s="63" t="s">
        <v>70</v>
      </c>
      <c r="Q151" s="63" t="s">
        <v>70</v>
      </c>
      <c r="R151" s="56"/>
      <c r="S151" s="57">
        <f t="shared" si="48"/>
        <v>0.9803</v>
      </c>
      <c r="T151" s="56" t="str">
        <f t="shared" si="40"/>
        <v>是</v>
      </c>
      <c r="U151" s="69" t="s">
        <v>79</v>
      </c>
      <c r="V151" s="70">
        <v>0.8</v>
      </c>
      <c r="W151" s="69">
        <v>1</v>
      </c>
      <c r="X151" s="70">
        <f t="shared" si="41"/>
        <v>48.27</v>
      </c>
      <c r="Y151" s="77"/>
      <c r="Z151" s="77"/>
      <c r="AA151" s="77"/>
      <c r="AB151" s="77"/>
      <c r="AC151" s="77"/>
      <c r="AD151" s="77">
        <v>1</v>
      </c>
      <c r="AE151" s="78">
        <f t="shared" si="49"/>
        <v>0</v>
      </c>
      <c r="AF151" s="77">
        <f t="shared" si="42"/>
        <v>0</v>
      </c>
      <c r="AG151" s="77"/>
      <c r="AH151" s="77"/>
      <c r="AI151" s="77"/>
      <c r="AJ151" s="56">
        <f t="shared" si="43"/>
        <v>48.27</v>
      </c>
      <c r="AK151" s="69"/>
      <c r="AL151" s="69"/>
      <c r="AM151" s="95" t="s">
        <v>75</v>
      </c>
      <c r="AN151" s="95" t="s">
        <v>75</v>
      </c>
      <c r="AO151" s="94"/>
      <c r="AP151" s="94"/>
      <c r="AQ151" s="95"/>
      <c r="AR151" s="94">
        <f t="shared" si="44"/>
        <v>0</v>
      </c>
      <c r="AS151" s="97">
        <f t="shared" si="50"/>
        <v>48.27</v>
      </c>
      <c r="AT151" s="2">
        <f t="shared" si="45"/>
        <v>48.27</v>
      </c>
      <c r="AU151" s="2">
        <f t="shared" si="46"/>
        <v>48.27</v>
      </c>
      <c r="AV151" s="2">
        <f t="shared" si="47"/>
        <v>0</v>
      </c>
    </row>
    <row r="152" s="2" customFormat="1" ht="46" spans="1:48">
      <c r="A152" s="29">
        <v>152</v>
      </c>
      <c r="B152" s="27"/>
      <c r="C152" s="26" t="s">
        <v>509</v>
      </c>
      <c r="D152" s="27" t="s">
        <v>510</v>
      </c>
      <c r="E152" s="46" t="s">
        <v>511</v>
      </c>
      <c r="F152" s="45">
        <f>'[1]2021年度园区有效投入-技术改造'!$I153</f>
        <v>306.07</v>
      </c>
      <c r="G152" s="26" t="s">
        <v>62</v>
      </c>
      <c r="H152" s="27">
        <v>0.8</v>
      </c>
      <c r="I152" s="57">
        <f t="shared" si="35"/>
        <v>98.01</v>
      </c>
      <c r="J152" s="57">
        <f t="shared" si="36"/>
        <v>98.01</v>
      </c>
      <c r="K152" s="58">
        <v>2091</v>
      </c>
      <c r="L152" s="59">
        <f t="shared" si="37"/>
        <v>0.14637494021999</v>
      </c>
      <c r="M152" s="57">
        <f t="shared" si="38"/>
        <v>98.04</v>
      </c>
      <c r="N152" s="56">
        <f t="shared" si="39"/>
        <v>98.04</v>
      </c>
      <c r="O152" s="26" t="s">
        <v>63</v>
      </c>
      <c r="P152" s="63">
        <v>3.5</v>
      </c>
      <c r="Q152" s="63" t="s">
        <v>64</v>
      </c>
      <c r="R152" s="56"/>
      <c r="S152" s="57">
        <f t="shared" si="48"/>
        <v>0.9803</v>
      </c>
      <c r="T152" s="56" t="str">
        <f t="shared" si="40"/>
        <v>否</v>
      </c>
      <c r="U152" s="69" t="s">
        <v>79</v>
      </c>
      <c r="V152" s="70">
        <v>1</v>
      </c>
      <c r="W152" s="69">
        <v>1</v>
      </c>
      <c r="X152" s="70">
        <f t="shared" si="41"/>
        <v>28.9</v>
      </c>
      <c r="Y152" s="77"/>
      <c r="Z152" s="77"/>
      <c r="AA152" s="77"/>
      <c r="AB152" s="77"/>
      <c r="AC152" s="77"/>
      <c r="AD152" s="77">
        <v>1</v>
      </c>
      <c r="AE152" s="78">
        <f t="shared" si="49"/>
        <v>0</v>
      </c>
      <c r="AF152" s="77">
        <f t="shared" si="42"/>
        <v>0</v>
      </c>
      <c r="AG152" s="77"/>
      <c r="AH152" s="77"/>
      <c r="AI152" s="77"/>
      <c r="AJ152" s="56">
        <f t="shared" si="43"/>
        <v>28.9</v>
      </c>
      <c r="AK152" s="69"/>
      <c r="AL152" s="69"/>
      <c r="AM152" s="95" t="s">
        <v>75</v>
      </c>
      <c r="AN152" s="95" t="s">
        <v>75</v>
      </c>
      <c r="AO152" s="94"/>
      <c r="AP152" s="94"/>
      <c r="AQ152" s="95"/>
      <c r="AR152" s="94">
        <f t="shared" si="44"/>
        <v>0</v>
      </c>
      <c r="AS152" s="97">
        <f t="shared" si="50"/>
        <v>28.9</v>
      </c>
      <c r="AT152" s="2">
        <f t="shared" si="45"/>
        <v>28.9</v>
      </c>
      <c r="AU152" s="2">
        <f t="shared" si="46"/>
        <v>28.9</v>
      </c>
      <c r="AV152" s="2">
        <f t="shared" si="47"/>
        <v>0</v>
      </c>
    </row>
    <row r="153" s="2" customFormat="1" ht="46" spans="1:48">
      <c r="A153" s="29">
        <v>153</v>
      </c>
      <c r="B153" s="27"/>
      <c r="C153" s="26" t="s">
        <v>512</v>
      </c>
      <c r="D153" s="27" t="s">
        <v>513</v>
      </c>
      <c r="E153" s="46" t="s">
        <v>514</v>
      </c>
      <c r="F153" s="45">
        <f>'[1]2021年度园区有效投入-技术改造'!$I154</f>
        <v>558.65</v>
      </c>
      <c r="G153" s="26" t="s">
        <v>86</v>
      </c>
      <c r="H153" s="27">
        <v>0.7</v>
      </c>
      <c r="I153" s="57">
        <f t="shared" si="35"/>
        <v>98.02</v>
      </c>
      <c r="J153" s="57">
        <f t="shared" si="36"/>
        <v>98.02</v>
      </c>
      <c r="K153" s="58">
        <v>66.75</v>
      </c>
      <c r="L153" s="59">
        <f t="shared" si="37"/>
        <v>1</v>
      </c>
      <c r="M153" s="57">
        <f t="shared" si="38"/>
        <v>98.3</v>
      </c>
      <c r="N153" s="56">
        <f t="shared" si="39"/>
        <v>98.3</v>
      </c>
      <c r="O153" s="26" t="s">
        <v>69</v>
      </c>
      <c r="P153" s="63" t="s">
        <v>70</v>
      </c>
      <c r="Q153" s="63" t="s">
        <v>70</v>
      </c>
      <c r="R153" s="56"/>
      <c r="S153" s="57">
        <f t="shared" si="48"/>
        <v>0.9816</v>
      </c>
      <c r="T153" s="56" t="str">
        <f t="shared" si="40"/>
        <v>是</v>
      </c>
      <c r="U153" s="69" t="s">
        <v>79</v>
      </c>
      <c r="V153" s="70">
        <v>0.8</v>
      </c>
      <c r="W153" s="69">
        <v>1</v>
      </c>
      <c r="X153" s="70">
        <f t="shared" si="41"/>
        <v>41.35</v>
      </c>
      <c r="Y153" s="77"/>
      <c r="Z153" s="77"/>
      <c r="AA153" s="77"/>
      <c r="AB153" s="77"/>
      <c r="AC153" s="77"/>
      <c r="AD153" s="77">
        <v>1</v>
      </c>
      <c r="AE153" s="78">
        <f t="shared" si="49"/>
        <v>0</v>
      </c>
      <c r="AF153" s="77">
        <f t="shared" si="42"/>
        <v>0</v>
      </c>
      <c r="AG153" s="77"/>
      <c r="AH153" s="77"/>
      <c r="AI153" s="77"/>
      <c r="AJ153" s="56">
        <f t="shared" si="43"/>
        <v>41.35</v>
      </c>
      <c r="AK153" s="69"/>
      <c r="AL153" s="69"/>
      <c r="AM153" s="95" t="s">
        <v>75</v>
      </c>
      <c r="AN153" s="95" t="s">
        <v>75</v>
      </c>
      <c r="AO153" s="94"/>
      <c r="AP153" s="94"/>
      <c r="AQ153" s="95"/>
      <c r="AR153" s="94">
        <f t="shared" si="44"/>
        <v>0</v>
      </c>
      <c r="AS153" s="97">
        <f t="shared" si="50"/>
        <v>41.35</v>
      </c>
      <c r="AT153" s="2">
        <f t="shared" si="45"/>
        <v>41.35</v>
      </c>
      <c r="AU153" s="2">
        <f t="shared" si="46"/>
        <v>41.35</v>
      </c>
      <c r="AV153" s="2">
        <f t="shared" si="47"/>
        <v>0</v>
      </c>
    </row>
    <row r="154" s="2" customFormat="1" ht="61" spans="1:48">
      <c r="A154" s="99">
        <v>156</v>
      </c>
      <c r="B154" s="27"/>
      <c r="C154" s="26" t="s">
        <v>515</v>
      </c>
      <c r="D154" s="27" t="s">
        <v>516</v>
      </c>
      <c r="E154" s="46" t="s">
        <v>517</v>
      </c>
      <c r="F154" s="45">
        <f>'[1]2021年度园区有效投入-技术改造'!$I157</f>
        <v>1708.66</v>
      </c>
      <c r="G154" s="26" t="s">
        <v>62</v>
      </c>
      <c r="H154" s="27">
        <v>0.8</v>
      </c>
      <c r="I154" s="57">
        <f t="shared" si="35"/>
        <v>98.1</v>
      </c>
      <c r="J154" s="57">
        <f t="shared" si="36"/>
        <v>98.1</v>
      </c>
      <c r="K154" s="58">
        <v>1989</v>
      </c>
      <c r="L154" s="59">
        <f t="shared" si="37"/>
        <v>0.859054801407743</v>
      </c>
      <c r="M154" s="57">
        <f t="shared" si="38"/>
        <v>98.25</v>
      </c>
      <c r="N154" s="56">
        <f t="shared" si="39"/>
        <v>98.25</v>
      </c>
      <c r="O154" s="26" t="s">
        <v>69</v>
      </c>
      <c r="P154" s="63" t="s">
        <v>70</v>
      </c>
      <c r="Q154" s="63" t="s">
        <v>70</v>
      </c>
      <c r="R154" s="56"/>
      <c r="S154" s="57">
        <f t="shared" si="48"/>
        <v>0.9818</v>
      </c>
      <c r="T154" s="56" t="str">
        <f t="shared" si="40"/>
        <v>是</v>
      </c>
      <c r="U154" s="69">
        <v>1816</v>
      </c>
      <c r="V154" s="70">
        <v>1</v>
      </c>
      <c r="W154" s="69">
        <v>1</v>
      </c>
      <c r="X154" s="70">
        <f t="shared" si="41"/>
        <v>161.54</v>
      </c>
      <c r="Y154" s="77" t="e">
        <f>VLOOKUP(C154,#REF!,9,FALSE)</f>
        <v>#REF!</v>
      </c>
      <c r="Z154" s="77" t="e">
        <f>VLOOKUP($C154,#REF!,3,FALSE)</f>
        <v>#REF!</v>
      </c>
      <c r="AA154" s="78" t="e">
        <f>VLOOKUP($C154,#REF!,4,FALSE)*0.8</f>
        <v>#REF!</v>
      </c>
      <c r="AB154" s="78" t="e">
        <f>VLOOKUP($C154,#REF!,5,FALSE)</f>
        <v>#REF!</v>
      </c>
      <c r="AC154" s="86" t="e">
        <f>VLOOKUP($C154,#REF!,6,FALSE)</f>
        <v>#REF!</v>
      </c>
      <c r="AD154" s="77">
        <v>1</v>
      </c>
      <c r="AE154" s="78" t="e">
        <f t="shared" si="49"/>
        <v>#REF!</v>
      </c>
      <c r="AF154" s="77" t="e">
        <f t="shared" si="42"/>
        <v>#REF!</v>
      </c>
      <c r="AG154" s="77"/>
      <c r="AH154" s="77"/>
      <c r="AI154" s="77"/>
      <c r="AJ154" s="56" t="e">
        <f t="shared" si="43"/>
        <v>#REF!</v>
      </c>
      <c r="AK154" s="69"/>
      <c r="AL154" s="69"/>
      <c r="AM154" s="95" t="s">
        <v>75</v>
      </c>
      <c r="AN154" s="95" t="s">
        <v>75</v>
      </c>
      <c r="AO154" s="94"/>
      <c r="AP154" s="94"/>
      <c r="AQ154" s="95"/>
      <c r="AR154" s="94">
        <f t="shared" si="44"/>
        <v>0</v>
      </c>
      <c r="AS154" s="97" t="e">
        <f t="shared" si="50"/>
        <v>#REF!</v>
      </c>
      <c r="AT154" s="2" t="e">
        <f t="shared" si="45"/>
        <v>#REF!</v>
      </c>
      <c r="AU154" s="2" t="e">
        <f t="shared" si="46"/>
        <v>#REF!</v>
      </c>
      <c r="AV154" s="2" t="e">
        <f t="shared" si="47"/>
        <v>#REF!</v>
      </c>
    </row>
    <row r="155" s="2" customFormat="1" ht="26" customHeight="1" spans="1:48">
      <c r="A155" s="27"/>
      <c r="B155" s="27"/>
      <c r="C155" s="27"/>
      <c r="D155" s="27"/>
      <c r="E155" s="27"/>
      <c r="F155" s="45">
        <f>SUM(F6:F154)</f>
        <v>275487.65</v>
      </c>
      <c r="G155" s="69"/>
      <c r="H155" s="27"/>
      <c r="I155" s="101"/>
      <c r="J155" s="27"/>
      <c r="K155" s="56"/>
      <c r="L155" s="102"/>
      <c r="M155" s="101"/>
      <c r="N155" s="56"/>
      <c r="O155" s="69"/>
      <c r="P155" s="69"/>
      <c r="Q155" s="69"/>
      <c r="R155" s="56"/>
      <c r="S155" s="27"/>
      <c r="T155" s="56"/>
      <c r="U155" s="69"/>
      <c r="V155" s="70"/>
      <c r="W155" s="69"/>
      <c r="X155" s="70">
        <f>SUM(X6:X154)</f>
        <v>20707.65</v>
      </c>
      <c r="Y155" s="70" t="e">
        <f>SUM(Y6:Y154)</f>
        <v>#REF!</v>
      </c>
      <c r="Z155" s="77"/>
      <c r="AA155" s="77"/>
      <c r="AB155" s="77"/>
      <c r="AC155" s="77"/>
      <c r="AD155" s="105"/>
      <c r="AE155" s="105" t="e">
        <f t="shared" ref="AE155:AL155" si="51">SUM(AE8:AE154)</f>
        <v>#REF!</v>
      </c>
      <c r="AF155" s="105" t="e">
        <f t="shared" si="51"/>
        <v>#REF!</v>
      </c>
      <c r="AG155" s="77"/>
      <c r="AH155" s="77"/>
      <c r="AI155" s="77"/>
      <c r="AJ155" s="106" t="e">
        <f t="shared" si="51"/>
        <v>#REF!</v>
      </c>
      <c r="AK155" s="106">
        <f t="shared" si="51"/>
        <v>0</v>
      </c>
      <c r="AL155" s="106">
        <f t="shared" si="51"/>
        <v>0</v>
      </c>
      <c r="AM155" s="107">
        <f t="shared" ref="AM155:AR155" si="52">SUM(AM6:AM154)</f>
        <v>4800</v>
      </c>
      <c r="AN155" s="107">
        <f t="shared" si="52"/>
        <v>77</v>
      </c>
      <c r="AO155" s="107">
        <f t="shared" si="52"/>
        <v>0</v>
      </c>
      <c r="AP155" s="107">
        <f t="shared" si="52"/>
        <v>2269.79</v>
      </c>
      <c r="AQ155" s="107">
        <f t="shared" si="52"/>
        <v>595</v>
      </c>
      <c r="AR155" s="107">
        <f t="shared" si="52"/>
        <v>7741.79</v>
      </c>
      <c r="AS155" s="107" t="e">
        <f>SUBTOTAL(9,AS6:AS154)</f>
        <v>#REF!</v>
      </c>
      <c r="AU155" s="2" t="e">
        <f t="shared" si="46"/>
        <v>#REF!</v>
      </c>
      <c r="AV155" s="2" t="e">
        <f t="shared" si="47"/>
        <v>#REF!</v>
      </c>
    </row>
    <row r="156" spans="39:47">
      <c r="AM156" s="108"/>
      <c r="AN156" s="108"/>
      <c r="AO156" s="108"/>
      <c r="AP156" s="108"/>
      <c r="AQ156" s="108"/>
      <c r="AR156" s="108"/>
      <c r="AU156" s="2"/>
    </row>
    <row r="157" spans="39:47">
      <c r="AM157" s="108"/>
      <c r="AN157" s="108"/>
      <c r="AO157" s="108"/>
      <c r="AP157" s="108"/>
      <c r="AQ157" s="108"/>
      <c r="AR157" s="108"/>
      <c r="AU157" s="2"/>
    </row>
    <row r="158" spans="32:47">
      <c r="AF158" s="17">
        <v>3292.38</v>
      </c>
      <c r="AM158" s="108"/>
      <c r="AN158" s="108"/>
      <c r="AO158" s="108"/>
      <c r="AP158" s="108"/>
      <c r="AQ158" s="108"/>
      <c r="AR158" s="108"/>
      <c r="AU158" s="2"/>
    </row>
    <row r="159" ht="17" spans="6:47">
      <c r="F159" s="14" t="s">
        <v>518</v>
      </c>
      <c r="L159" s="14" t="s">
        <v>518</v>
      </c>
      <c r="AF159" s="17">
        <v>1500</v>
      </c>
      <c r="AM159" s="108"/>
      <c r="AN159" s="108"/>
      <c r="AO159" s="108"/>
      <c r="AP159" s="108"/>
      <c r="AQ159" s="108"/>
      <c r="AR159" s="108"/>
      <c r="AU159" s="2"/>
    </row>
    <row r="160" spans="6:47">
      <c r="F160" s="14">
        <f>MAX(F$6:F$154)</f>
        <v>29047.06</v>
      </c>
      <c r="L160" s="103">
        <f>MAX(L$6:L$154)</f>
        <v>6.73159804922309</v>
      </c>
      <c r="AD160" s="18">
        <f>AF159/AF158</f>
        <v>0.455597470522844</v>
      </c>
      <c r="AF160" s="17">
        <v>1</v>
      </c>
      <c r="AM160" s="108"/>
      <c r="AN160" s="108"/>
      <c r="AO160" s="108"/>
      <c r="AP160" s="108"/>
      <c r="AQ160" s="108"/>
      <c r="AR160" s="108"/>
      <c r="AU160" s="2"/>
    </row>
    <row r="161" spans="6:47">
      <c r="F161" s="14">
        <f>MIN(F$6:F$154)</f>
        <v>203.18</v>
      </c>
      <c r="L161" s="104">
        <f>MIN(L$6:L$154)</f>
        <v>0.00182391860481591</v>
      </c>
      <c r="AM161" s="108"/>
      <c r="AN161" s="108"/>
      <c r="AO161" s="108"/>
      <c r="AP161" s="108"/>
      <c r="AQ161" s="108"/>
      <c r="AR161" s="108"/>
      <c r="AU161" s="2"/>
    </row>
    <row r="162" spans="6:47">
      <c r="F162" s="100">
        <f>0.02*F161/(F161-0.98*F160)</f>
        <v>-0.000143778395755504</v>
      </c>
      <c r="L162" s="100">
        <f>0.02*L161/(L161-0.98*L160)</f>
        <v>-5.5310971557636e-6</v>
      </c>
      <c r="AM162" s="108"/>
      <c r="AN162" s="108"/>
      <c r="AO162" s="108"/>
      <c r="AP162" s="108"/>
      <c r="AQ162" s="108"/>
      <c r="AR162" s="108"/>
      <c r="AU162" s="2"/>
    </row>
    <row r="163" spans="39:47">
      <c r="AM163" s="108"/>
      <c r="AN163" s="108"/>
      <c r="AO163" s="108"/>
      <c r="AP163" s="108"/>
      <c r="AQ163" s="108"/>
      <c r="AR163" s="108"/>
      <c r="AU163" s="2"/>
    </row>
    <row r="164" spans="39:47">
      <c r="AM164" s="108"/>
      <c r="AN164" s="108"/>
      <c r="AO164" s="108"/>
      <c r="AP164" s="108"/>
      <c r="AQ164" s="108"/>
      <c r="AR164" s="108"/>
      <c r="AU164" s="2"/>
    </row>
    <row r="165" spans="39:47">
      <c r="AM165" s="108"/>
      <c r="AN165" s="108"/>
      <c r="AO165" s="108"/>
      <c r="AP165" s="108"/>
      <c r="AQ165" s="108"/>
      <c r="AR165" s="108"/>
      <c r="AU165" s="2"/>
    </row>
    <row r="166" spans="39:47">
      <c r="AM166" s="108"/>
      <c r="AN166" s="108"/>
      <c r="AO166" s="108"/>
      <c r="AP166" s="108"/>
      <c r="AQ166" s="108"/>
      <c r="AR166" s="108"/>
      <c r="AU166" s="2"/>
    </row>
    <row r="167" spans="39:47">
      <c r="AM167" s="108"/>
      <c r="AN167" s="108"/>
      <c r="AO167" s="108"/>
      <c r="AP167" s="108"/>
      <c r="AQ167" s="108"/>
      <c r="AR167" s="108"/>
      <c r="AU167" s="2"/>
    </row>
    <row r="168" spans="39:47">
      <c r="AM168" s="108"/>
      <c r="AN168" s="108"/>
      <c r="AO168" s="108"/>
      <c r="AP168" s="108"/>
      <c r="AQ168" s="108"/>
      <c r="AR168" s="108"/>
      <c r="AU168" s="2"/>
    </row>
    <row r="169" spans="39:47">
      <c r="AM169" s="108"/>
      <c r="AN169" s="108"/>
      <c r="AO169" s="108"/>
      <c r="AP169" s="108"/>
      <c r="AQ169" s="108"/>
      <c r="AR169" s="108"/>
      <c r="AU169" s="2"/>
    </row>
    <row r="170" spans="39:47">
      <c r="AM170" s="108"/>
      <c r="AN170" s="108"/>
      <c r="AO170" s="108"/>
      <c r="AP170" s="108"/>
      <c r="AQ170" s="108"/>
      <c r="AR170" s="108"/>
      <c r="AU170" s="2"/>
    </row>
    <row r="171" spans="47:47">
      <c r="AU171" s="2"/>
    </row>
    <row r="172" spans="47:47">
      <c r="AU172" s="2"/>
    </row>
    <row r="173" spans="47:47">
      <c r="AU173" s="2"/>
    </row>
    <row r="174" spans="47:47">
      <c r="AU174" s="2"/>
    </row>
    <row r="175" spans="47:47">
      <c r="AU175" s="2"/>
    </row>
    <row r="176" spans="47:47">
      <c r="AU176" s="2"/>
    </row>
    <row r="177" spans="47:47">
      <c r="AU177" s="2"/>
    </row>
    <row r="178" spans="47:47">
      <c r="AU178" s="2"/>
    </row>
    <row r="179" spans="47:47">
      <c r="AU179" s="2"/>
    </row>
    <row r="180" spans="47:47">
      <c r="AU180" s="2"/>
    </row>
  </sheetData>
  <autoFilter ref="A5:AX154">
    <extLst/>
  </autoFilter>
  <mergeCells count="28">
    <mergeCell ref="A1:AS1"/>
    <mergeCell ref="A2:AS2"/>
    <mergeCell ref="F3:X3"/>
    <mergeCell ref="Y3:AI3"/>
    <mergeCell ref="AK3:AR3"/>
    <mergeCell ref="I4:J4"/>
    <mergeCell ref="K4:N4"/>
    <mergeCell ref="O4:R4"/>
    <mergeCell ref="T4:U4"/>
    <mergeCell ref="Y4:AF4"/>
    <mergeCell ref="AG4:AI4"/>
    <mergeCell ref="AK4:AO4"/>
    <mergeCell ref="A3:A5"/>
    <mergeCell ref="B3:B5"/>
    <mergeCell ref="B6:B7"/>
    <mergeCell ref="B8:B154"/>
    <mergeCell ref="C3:C5"/>
    <mergeCell ref="D3:D5"/>
    <mergeCell ref="E3:E5"/>
    <mergeCell ref="F4:F5"/>
    <mergeCell ref="H4:H5"/>
    <mergeCell ref="S4:S5"/>
    <mergeCell ref="V4:V5"/>
    <mergeCell ref="W4:W5"/>
    <mergeCell ref="X4:X5"/>
    <mergeCell ref="AJ3:AJ5"/>
    <mergeCell ref="AR4:AR5"/>
    <mergeCell ref="AS3:AS5"/>
  </mergeCells>
  <conditionalFormatting sqref="C$1:C$1048576">
    <cfRule type="duplicateValues" dxfId="0" priority="1"/>
  </conditionalFormatting>
  <conditionalFormatting sqref="E8:E154">
    <cfRule type="duplicateValues" dxfId="0" priority="2"/>
  </conditionalFormatting>
  <pageMargins left="0.75" right="0.75" top="1" bottom="1" header="0.5" footer="0.5"/>
  <pageSetup paperSize="8" scale="43"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58"/>
  <sheetViews>
    <sheetView tabSelected="1" zoomScale="90" zoomScaleNormal="90" workbookViewId="0">
      <pane xSplit="3" ySplit="4" topLeftCell="D245" activePane="bottomRight" state="frozen"/>
      <selection/>
      <selection pane="topRight"/>
      <selection pane="bottomLeft"/>
      <selection pane="bottomRight" activeCell="T248" sqref="T248"/>
    </sheetView>
  </sheetViews>
  <sheetFormatPr defaultColWidth="9" defaultRowHeight="16.8" outlineLevelCol="4"/>
  <cols>
    <col min="1" max="1" width="5.36538461538461" style="3" customWidth="1"/>
    <col min="2" max="2" width="10.2788461538462" style="3" customWidth="1"/>
    <col min="3" max="3" width="35.4134615384615" style="3" customWidth="1"/>
    <col min="4" max="4" width="17.7788461538462" style="4" customWidth="1"/>
    <col min="5" max="5" width="25.2788461538462" style="5" customWidth="1"/>
    <col min="6" max="16384" width="9" style="6"/>
  </cols>
  <sheetData>
    <row r="1" ht="40" customHeight="1" spans="1:5">
      <c r="A1" s="7" t="s">
        <v>550</v>
      </c>
      <c r="B1" s="7"/>
      <c r="C1" s="7"/>
      <c r="D1" s="7"/>
      <c r="E1" s="7"/>
    </row>
    <row r="2" s="1" customFormat="1" ht="19" customHeight="1" spans="1:5">
      <c r="A2" s="8" t="s">
        <v>2</v>
      </c>
      <c r="B2" s="9" t="s">
        <v>3</v>
      </c>
      <c r="C2" s="9" t="s">
        <v>4</v>
      </c>
      <c r="D2" s="10" t="s">
        <v>551</v>
      </c>
      <c r="E2" s="12" t="s">
        <v>552</v>
      </c>
    </row>
    <row r="3" s="1" customFormat="1" ht="12" customHeight="1" spans="1:5">
      <c r="A3" s="8"/>
      <c r="B3" s="9"/>
      <c r="C3" s="9"/>
      <c r="D3" s="10"/>
      <c r="E3" s="12"/>
    </row>
    <row r="4" s="1" customFormat="1" ht="19" customHeight="1" spans="1:5">
      <c r="A4" s="8"/>
      <c r="B4" s="9"/>
      <c r="C4" s="9"/>
      <c r="D4" s="10"/>
      <c r="E4" s="12"/>
    </row>
    <row r="5" s="2" customFormat="1" ht="40" customHeight="1" spans="1:5">
      <c r="A5" s="8">
        <v>1</v>
      </c>
      <c r="B5" s="9" t="s">
        <v>58</v>
      </c>
      <c r="C5" s="11" t="s">
        <v>272</v>
      </c>
      <c r="D5" s="10">
        <v>0</v>
      </c>
      <c r="E5" s="12" t="s">
        <v>553</v>
      </c>
    </row>
    <row r="6" s="2" customFormat="1" ht="40" customHeight="1" spans="1:5">
      <c r="A6" s="8">
        <v>2</v>
      </c>
      <c r="B6" s="9"/>
      <c r="C6" s="11" t="s">
        <v>59</v>
      </c>
      <c r="D6" s="10">
        <v>192.54</v>
      </c>
      <c r="E6" s="12"/>
    </row>
    <row r="7" s="2" customFormat="1" ht="40" customHeight="1" spans="1:5">
      <c r="A7" s="8">
        <v>3</v>
      </c>
      <c r="B7" s="9"/>
      <c r="C7" s="11" t="s">
        <v>554</v>
      </c>
      <c r="D7" s="10">
        <v>0</v>
      </c>
      <c r="E7" s="12" t="s">
        <v>553</v>
      </c>
    </row>
    <row r="8" s="2" customFormat="1" ht="40" customHeight="1" spans="1:5">
      <c r="A8" s="8">
        <v>4</v>
      </c>
      <c r="B8" s="9"/>
      <c r="C8" s="11" t="s">
        <v>555</v>
      </c>
      <c r="D8" s="10">
        <v>0</v>
      </c>
      <c r="E8" s="12" t="s">
        <v>553</v>
      </c>
    </row>
    <row r="9" s="2" customFormat="1" ht="40" customHeight="1" spans="1:5">
      <c r="A9" s="8">
        <v>5</v>
      </c>
      <c r="B9" s="9"/>
      <c r="C9" s="11" t="s">
        <v>188</v>
      </c>
      <c r="D9" s="10">
        <v>0</v>
      </c>
      <c r="E9" s="12" t="s">
        <v>553</v>
      </c>
    </row>
    <row r="10" s="2" customFormat="1" ht="40" customHeight="1" spans="1:5">
      <c r="A10" s="8">
        <v>6</v>
      </c>
      <c r="B10" s="9"/>
      <c r="C10" s="11" t="s">
        <v>556</v>
      </c>
      <c r="D10" s="10">
        <v>0</v>
      </c>
      <c r="E10" s="12" t="s">
        <v>553</v>
      </c>
    </row>
    <row r="11" s="2" customFormat="1" ht="40" customHeight="1" spans="1:5">
      <c r="A11" s="8">
        <v>7</v>
      </c>
      <c r="B11" s="9"/>
      <c r="C11" s="11" t="s">
        <v>557</v>
      </c>
      <c r="D11" s="10">
        <v>0</v>
      </c>
      <c r="E11" s="12" t="s">
        <v>553</v>
      </c>
    </row>
    <row r="12" s="2" customFormat="1" ht="40" customHeight="1" spans="1:5">
      <c r="A12" s="8">
        <v>8</v>
      </c>
      <c r="B12" s="9" t="s">
        <v>71</v>
      </c>
      <c r="C12" s="11" t="s">
        <v>558</v>
      </c>
      <c r="D12" s="10">
        <v>11.92</v>
      </c>
      <c r="E12" s="12"/>
    </row>
    <row r="13" s="2" customFormat="1" ht="40" customHeight="1" spans="1:5">
      <c r="A13" s="8">
        <v>9</v>
      </c>
      <c r="B13" s="9"/>
      <c r="C13" s="11" t="s">
        <v>479</v>
      </c>
      <c r="D13" s="10">
        <v>50.06</v>
      </c>
      <c r="E13" s="12"/>
    </row>
    <row r="14" s="2" customFormat="1" ht="40" customHeight="1" spans="1:5">
      <c r="A14" s="8">
        <v>10</v>
      </c>
      <c r="B14" s="9"/>
      <c r="C14" s="11" t="s">
        <v>559</v>
      </c>
      <c r="D14" s="10">
        <v>16.6</v>
      </c>
      <c r="E14" s="12"/>
    </row>
    <row r="15" s="2" customFormat="1" ht="40" customHeight="1" spans="1:5">
      <c r="A15" s="8">
        <v>11</v>
      </c>
      <c r="B15" s="9"/>
      <c r="C15" s="11" t="s">
        <v>194</v>
      </c>
      <c r="D15" s="10">
        <v>134.55</v>
      </c>
      <c r="E15" s="12"/>
    </row>
    <row r="16" s="2" customFormat="1" ht="40" customHeight="1" spans="1:5">
      <c r="A16" s="8">
        <v>12</v>
      </c>
      <c r="B16" s="9"/>
      <c r="C16" s="11" t="s">
        <v>341</v>
      </c>
      <c r="D16" s="10">
        <v>80.47</v>
      </c>
      <c r="E16" s="12"/>
    </row>
    <row r="17" s="2" customFormat="1" ht="40" customHeight="1" spans="1:5">
      <c r="A17" s="8">
        <v>13</v>
      </c>
      <c r="B17" s="9"/>
      <c r="C17" s="11" t="s">
        <v>149</v>
      </c>
      <c r="D17" s="10">
        <v>38.96</v>
      </c>
      <c r="E17" s="12"/>
    </row>
    <row r="18" s="2" customFormat="1" ht="40" customHeight="1" spans="1:5">
      <c r="A18" s="8">
        <v>14</v>
      </c>
      <c r="B18" s="9"/>
      <c r="C18" s="11" t="s">
        <v>560</v>
      </c>
      <c r="D18" s="10">
        <v>21.51</v>
      </c>
      <c r="E18" s="12"/>
    </row>
    <row r="19" s="2" customFormat="1" ht="40" customHeight="1" spans="1:5">
      <c r="A19" s="8">
        <v>15</v>
      </c>
      <c r="B19" s="9"/>
      <c r="C19" s="11" t="s">
        <v>561</v>
      </c>
      <c r="D19" s="10">
        <v>38.59</v>
      </c>
      <c r="E19" s="12"/>
    </row>
    <row r="20" s="2" customFormat="1" ht="40" customHeight="1" spans="1:5">
      <c r="A20" s="8">
        <v>16</v>
      </c>
      <c r="B20" s="9"/>
      <c r="C20" s="11" t="s">
        <v>332</v>
      </c>
      <c r="D20" s="10">
        <v>197.47</v>
      </c>
      <c r="E20" s="12"/>
    </row>
    <row r="21" s="2" customFormat="1" ht="40" customHeight="1" spans="1:5">
      <c r="A21" s="8">
        <v>17</v>
      </c>
      <c r="B21" s="9"/>
      <c r="C21" s="11" t="s">
        <v>562</v>
      </c>
      <c r="D21" s="10">
        <v>15.45</v>
      </c>
      <c r="E21" s="12"/>
    </row>
    <row r="22" s="2" customFormat="1" ht="40" customHeight="1" spans="1:5">
      <c r="A22" s="8">
        <v>18</v>
      </c>
      <c r="B22" s="9"/>
      <c r="C22" s="11" t="s">
        <v>302</v>
      </c>
      <c r="D22" s="10">
        <v>320.48</v>
      </c>
      <c r="E22" s="12"/>
    </row>
    <row r="23" s="2" customFormat="1" ht="40" customHeight="1" spans="1:5">
      <c r="A23" s="8">
        <v>19</v>
      </c>
      <c r="B23" s="9"/>
      <c r="C23" s="11" t="s">
        <v>110</v>
      </c>
      <c r="D23" s="10">
        <v>0</v>
      </c>
      <c r="E23" s="12" t="s">
        <v>553</v>
      </c>
    </row>
    <row r="24" s="2" customFormat="1" ht="40" customHeight="1" spans="1:5">
      <c r="A24" s="8">
        <v>20</v>
      </c>
      <c r="B24" s="9"/>
      <c r="C24" s="11" t="s">
        <v>290</v>
      </c>
      <c r="D24" s="10">
        <v>27.58</v>
      </c>
      <c r="E24" s="12"/>
    </row>
    <row r="25" s="2" customFormat="1" ht="40" customHeight="1" spans="1:5">
      <c r="A25" s="8">
        <v>21</v>
      </c>
      <c r="B25" s="9"/>
      <c r="C25" s="11" t="s">
        <v>563</v>
      </c>
      <c r="D25" s="10">
        <v>23.21</v>
      </c>
      <c r="E25" s="12"/>
    </row>
    <row r="26" s="2" customFormat="1" ht="40" customHeight="1" spans="1:5">
      <c r="A26" s="8">
        <v>22</v>
      </c>
      <c r="B26" s="9"/>
      <c r="C26" s="11" t="s">
        <v>564</v>
      </c>
      <c r="D26" s="10">
        <v>28.33</v>
      </c>
      <c r="E26" s="12"/>
    </row>
    <row r="27" s="2" customFormat="1" ht="40" customHeight="1" spans="1:5">
      <c r="A27" s="8">
        <v>23</v>
      </c>
      <c r="B27" s="9"/>
      <c r="C27" s="11" t="s">
        <v>107</v>
      </c>
      <c r="D27" s="10">
        <v>16.55</v>
      </c>
      <c r="E27" s="12"/>
    </row>
    <row r="28" s="2" customFormat="1" ht="40" customHeight="1" spans="1:5">
      <c r="A28" s="8">
        <v>24</v>
      </c>
      <c r="B28" s="9"/>
      <c r="C28" s="11" t="s">
        <v>565</v>
      </c>
      <c r="D28" s="10">
        <v>49.72</v>
      </c>
      <c r="E28" s="12"/>
    </row>
    <row r="29" s="2" customFormat="1" ht="40" customHeight="1" spans="1:5">
      <c r="A29" s="8">
        <v>25</v>
      </c>
      <c r="B29" s="9"/>
      <c r="C29" s="11" t="s">
        <v>566</v>
      </c>
      <c r="D29" s="10">
        <v>14.56</v>
      </c>
      <c r="E29" s="12"/>
    </row>
    <row r="30" s="2" customFormat="1" ht="40" customHeight="1" spans="1:5">
      <c r="A30" s="8">
        <v>26</v>
      </c>
      <c r="B30" s="9"/>
      <c r="C30" s="11" t="s">
        <v>567</v>
      </c>
      <c r="D30" s="10">
        <v>0</v>
      </c>
      <c r="E30" s="12" t="s">
        <v>553</v>
      </c>
    </row>
    <row r="31" s="2" customFormat="1" ht="40" customHeight="1" spans="1:5">
      <c r="A31" s="8">
        <v>27</v>
      </c>
      <c r="B31" s="9"/>
      <c r="C31" s="11" t="s">
        <v>568</v>
      </c>
      <c r="D31" s="10">
        <v>27.63</v>
      </c>
      <c r="E31" s="12"/>
    </row>
    <row r="32" s="2" customFormat="1" ht="40" customHeight="1" spans="1:5">
      <c r="A32" s="8">
        <v>28</v>
      </c>
      <c r="B32" s="9"/>
      <c r="C32" s="11" t="s">
        <v>569</v>
      </c>
      <c r="D32" s="10">
        <v>0</v>
      </c>
      <c r="E32" s="12" t="s">
        <v>553</v>
      </c>
    </row>
    <row r="33" s="2" customFormat="1" ht="40" customHeight="1" spans="1:5">
      <c r="A33" s="8">
        <v>29</v>
      </c>
      <c r="B33" s="9"/>
      <c r="C33" s="11" t="s">
        <v>278</v>
      </c>
      <c r="D33" s="10">
        <v>0</v>
      </c>
      <c r="E33" s="12" t="s">
        <v>553</v>
      </c>
    </row>
    <row r="34" s="2" customFormat="1" ht="40" customHeight="1" spans="1:5">
      <c r="A34" s="8">
        <v>30</v>
      </c>
      <c r="B34" s="9"/>
      <c r="C34" s="11" t="s">
        <v>515</v>
      </c>
      <c r="D34" s="10">
        <v>71.28</v>
      </c>
      <c r="E34" s="12"/>
    </row>
    <row r="35" s="2" customFormat="1" ht="40" customHeight="1" spans="1:5">
      <c r="A35" s="8">
        <v>31</v>
      </c>
      <c r="B35" s="9"/>
      <c r="C35" s="11" t="s">
        <v>570</v>
      </c>
      <c r="D35" s="10">
        <v>14.3</v>
      </c>
      <c r="E35" s="12"/>
    </row>
    <row r="36" s="2" customFormat="1" ht="40" customHeight="1" spans="1:5">
      <c r="A36" s="8">
        <v>32</v>
      </c>
      <c r="B36" s="9"/>
      <c r="C36" s="11" t="s">
        <v>571</v>
      </c>
      <c r="D36" s="10">
        <v>63.24</v>
      </c>
      <c r="E36" s="12"/>
    </row>
    <row r="37" s="2" customFormat="1" ht="40" customHeight="1" spans="1:5">
      <c r="A37" s="8">
        <v>33</v>
      </c>
      <c r="B37" s="9"/>
      <c r="C37" s="11" t="s">
        <v>572</v>
      </c>
      <c r="D37" s="10">
        <v>33.16</v>
      </c>
      <c r="E37" s="12"/>
    </row>
    <row r="38" s="2" customFormat="1" ht="40" customHeight="1" spans="1:5">
      <c r="A38" s="8">
        <v>34</v>
      </c>
      <c r="B38" s="9"/>
      <c r="C38" s="11" t="s">
        <v>128</v>
      </c>
      <c r="D38" s="10">
        <v>17.3</v>
      </c>
      <c r="E38" s="12"/>
    </row>
    <row r="39" s="2" customFormat="1" ht="40" customHeight="1" spans="1:5">
      <c r="A39" s="8">
        <v>35</v>
      </c>
      <c r="B39" s="9"/>
      <c r="C39" s="11" t="s">
        <v>218</v>
      </c>
      <c r="D39" s="10">
        <v>33.49</v>
      </c>
      <c r="E39" s="12"/>
    </row>
    <row r="40" s="2" customFormat="1" ht="40" customHeight="1" spans="1:5">
      <c r="A40" s="8">
        <v>36</v>
      </c>
      <c r="B40" s="9"/>
      <c r="C40" s="11" t="s">
        <v>573</v>
      </c>
      <c r="D40" s="10">
        <v>23.61</v>
      </c>
      <c r="E40" s="12"/>
    </row>
    <row r="41" s="2" customFormat="1" ht="40" customHeight="1" spans="1:5">
      <c r="A41" s="8">
        <v>37</v>
      </c>
      <c r="B41" s="9"/>
      <c r="C41" s="11" t="s">
        <v>574</v>
      </c>
      <c r="D41" s="10">
        <v>23.88</v>
      </c>
      <c r="E41" s="12"/>
    </row>
    <row r="42" s="2" customFormat="1" ht="40" customHeight="1" spans="1:5">
      <c r="A42" s="8">
        <v>38</v>
      </c>
      <c r="B42" s="9"/>
      <c r="C42" s="11" t="s">
        <v>83</v>
      </c>
      <c r="D42" s="10">
        <v>0</v>
      </c>
      <c r="E42" s="12" t="s">
        <v>553</v>
      </c>
    </row>
    <row r="43" s="2" customFormat="1" ht="40" customHeight="1" spans="1:5">
      <c r="A43" s="8">
        <v>39</v>
      </c>
      <c r="B43" s="9"/>
      <c r="C43" s="11" t="s">
        <v>575</v>
      </c>
      <c r="D43" s="10">
        <v>33.06</v>
      </c>
      <c r="E43" s="12"/>
    </row>
    <row r="44" s="2" customFormat="1" ht="40" customHeight="1" spans="1:5">
      <c r="A44" s="8">
        <v>40</v>
      </c>
      <c r="B44" s="9"/>
      <c r="C44" s="11" t="s">
        <v>576</v>
      </c>
      <c r="D44" s="10">
        <v>800.05</v>
      </c>
      <c r="E44" s="12"/>
    </row>
    <row r="45" s="2" customFormat="1" ht="40" customHeight="1" spans="1:5">
      <c r="A45" s="8">
        <v>41</v>
      </c>
      <c r="B45" s="9"/>
      <c r="C45" s="11" t="s">
        <v>577</v>
      </c>
      <c r="D45" s="10">
        <v>34.2</v>
      </c>
      <c r="E45" s="12"/>
    </row>
    <row r="46" s="2" customFormat="1" ht="40" customHeight="1" spans="1:5">
      <c r="A46" s="8">
        <v>42</v>
      </c>
      <c r="B46" s="9"/>
      <c r="C46" s="11" t="s">
        <v>578</v>
      </c>
      <c r="D46" s="10">
        <v>13.8</v>
      </c>
      <c r="E46" s="12"/>
    </row>
    <row r="47" s="2" customFormat="1" ht="40" customHeight="1" spans="1:5">
      <c r="A47" s="8">
        <v>43</v>
      </c>
      <c r="B47" s="9"/>
      <c r="C47" s="11" t="s">
        <v>579</v>
      </c>
      <c r="D47" s="10">
        <v>16.1</v>
      </c>
      <c r="E47" s="12"/>
    </row>
    <row r="48" s="2" customFormat="1" ht="40" customHeight="1" spans="1:5">
      <c r="A48" s="8">
        <v>44</v>
      </c>
      <c r="B48" s="9"/>
      <c r="C48" s="11" t="s">
        <v>580</v>
      </c>
      <c r="D48" s="10">
        <v>14.19</v>
      </c>
      <c r="E48" s="12"/>
    </row>
    <row r="49" s="2" customFormat="1" ht="40" customHeight="1" spans="1:5">
      <c r="A49" s="8">
        <v>45</v>
      </c>
      <c r="B49" s="9"/>
      <c r="C49" s="11" t="s">
        <v>464</v>
      </c>
      <c r="D49" s="10">
        <v>121.9</v>
      </c>
      <c r="E49" s="12"/>
    </row>
    <row r="50" s="2" customFormat="1" ht="40" customHeight="1" spans="1:5">
      <c r="A50" s="8">
        <v>46</v>
      </c>
      <c r="B50" s="9"/>
      <c r="C50" s="11" t="s">
        <v>581</v>
      </c>
      <c r="D50" s="10">
        <v>57.2</v>
      </c>
      <c r="E50" s="12"/>
    </row>
    <row r="51" s="2" customFormat="1" ht="40" customHeight="1" spans="1:5">
      <c r="A51" s="8">
        <v>47</v>
      </c>
      <c r="B51" s="9"/>
      <c r="C51" s="11" t="s">
        <v>582</v>
      </c>
      <c r="D51" s="10">
        <v>25.07</v>
      </c>
      <c r="E51" s="12"/>
    </row>
    <row r="52" s="2" customFormat="1" ht="40" customHeight="1" spans="1:5">
      <c r="A52" s="8">
        <v>48</v>
      </c>
      <c r="B52" s="9"/>
      <c r="C52" s="11" t="s">
        <v>449</v>
      </c>
      <c r="D52" s="10">
        <v>93.82</v>
      </c>
      <c r="E52" s="12"/>
    </row>
    <row r="53" s="2" customFormat="1" ht="40" customHeight="1" spans="1:5">
      <c r="A53" s="8">
        <v>49</v>
      </c>
      <c r="B53" s="9"/>
      <c r="C53" s="11" t="s">
        <v>583</v>
      </c>
      <c r="D53" s="10">
        <v>28.88</v>
      </c>
      <c r="E53" s="12"/>
    </row>
    <row r="54" s="2" customFormat="1" ht="40" customHeight="1" spans="1:5">
      <c r="A54" s="8">
        <v>50</v>
      </c>
      <c r="B54" s="9"/>
      <c r="C54" s="11" t="s">
        <v>584</v>
      </c>
      <c r="D54" s="10">
        <v>78.03</v>
      </c>
      <c r="E54" s="12"/>
    </row>
    <row r="55" s="2" customFormat="1" ht="40" customHeight="1" spans="1:5">
      <c r="A55" s="8">
        <v>51</v>
      </c>
      <c r="B55" s="9"/>
      <c r="C55" s="11" t="s">
        <v>254</v>
      </c>
      <c r="D55" s="10">
        <v>112.89</v>
      </c>
      <c r="E55" s="12"/>
    </row>
    <row r="56" s="2" customFormat="1" ht="40" customHeight="1" spans="1:5">
      <c r="A56" s="8">
        <v>52</v>
      </c>
      <c r="B56" s="9"/>
      <c r="C56" s="11" t="s">
        <v>544</v>
      </c>
      <c r="D56" s="10">
        <v>91.77</v>
      </c>
      <c r="E56" s="12"/>
    </row>
    <row r="57" s="2" customFormat="1" ht="40" customHeight="1" spans="1:5">
      <c r="A57" s="8">
        <v>53</v>
      </c>
      <c r="B57" s="9"/>
      <c r="C57" s="11" t="s">
        <v>585</v>
      </c>
      <c r="D57" s="10">
        <v>60.53</v>
      </c>
      <c r="E57" s="12"/>
    </row>
    <row r="58" s="2" customFormat="1" ht="40" customHeight="1" spans="1:5">
      <c r="A58" s="8">
        <v>54</v>
      </c>
      <c r="B58" s="9"/>
      <c r="C58" s="11" t="s">
        <v>503</v>
      </c>
      <c r="D58" s="10">
        <v>25.39</v>
      </c>
      <c r="E58" s="12"/>
    </row>
    <row r="59" s="2" customFormat="1" ht="40" customHeight="1" spans="1:5">
      <c r="A59" s="8">
        <v>55</v>
      </c>
      <c r="B59" s="9"/>
      <c r="C59" s="11" t="s">
        <v>164</v>
      </c>
      <c r="D59" s="10">
        <v>0</v>
      </c>
      <c r="E59" s="12" t="s">
        <v>553</v>
      </c>
    </row>
    <row r="60" s="2" customFormat="1" ht="40" customHeight="1" spans="1:5">
      <c r="A60" s="8">
        <v>56</v>
      </c>
      <c r="B60" s="9"/>
      <c r="C60" s="11" t="s">
        <v>586</v>
      </c>
      <c r="D60" s="10">
        <v>111.16</v>
      </c>
      <c r="E60" s="12"/>
    </row>
    <row r="61" s="2" customFormat="1" ht="40" customHeight="1" spans="1:5">
      <c r="A61" s="8">
        <v>57</v>
      </c>
      <c r="B61" s="9"/>
      <c r="C61" s="11" t="s">
        <v>209</v>
      </c>
      <c r="D61" s="10">
        <v>139.75</v>
      </c>
      <c r="E61" s="12"/>
    </row>
    <row r="62" s="2" customFormat="1" ht="40" customHeight="1" spans="1:5">
      <c r="A62" s="8">
        <v>58</v>
      </c>
      <c r="B62" s="9"/>
      <c r="C62" s="11" t="s">
        <v>587</v>
      </c>
      <c r="D62" s="10">
        <v>0</v>
      </c>
      <c r="E62" s="12" t="s">
        <v>553</v>
      </c>
    </row>
    <row r="63" s="2" customFormat="1" ht="40" customHeight="1" spans="1:5">
      <c r="A63" s="8">
        <v>59</v>
      </c>
      <c r="B63" s="9"/>
      <c r="C63" s="11" t="s">
        <v>588</v>
      </c>
      <c r="D63" s="10">
        <v>26.83</v>
      </c>
      <c r="E63" s="12"/>
    </row>
    <row r="64" s="2" customFormat="1" ht="40" customHeight="1" spans="1:5">
      <c r="A64" s="8">
        <v>60</v>
      </c>
      <c r="B64" s="9"/>
      <c r="C64" s="11" t="s">
        <v>589</v>
      </c>
      <c r="D64" s="10">
        <v>32.98</v>
      </c>
      <c r="E64" s="12"/>
    </row>
    <row r="65" s="2" customFormat="1" ht="40" customHeight="1" spans="1:5">
      <c r="A65" s="8">
        <v>61</v>
      </c>
      <c r="B65" s="9"/>
      <c r="C65" s="11" t="s">
        <v>590</v>
      </c>
      <c r="D65" s="10">
        <v>126.82</v>
      </c>
      <c r="E65" s="12"/>
    </row>
    <row r="66" s="2" customFormat="1" ht="40" customHeight="1" spans="1:5">
      <c r="A66" s="8">
        <v>62</v>
      </c>
      <c r="B66" s="9"/>
      <c r="C66" s="11" t="s">
        <v>296</v>
      </c>
      <c r="D66" s="10">
        <v>52.89</v>
      </c>
      <c r="E66" s="12"/>
    </row>
    <row r="67" s="2" customFormat="1" ht="40" customHeight="1" spans="1:5">
      <c r="A67" s="8">
        <v>63</v>
      </c>
      <c r="B67" s="9"/>
      <c r="C67" s="11" t="s">
        <v>591</v>
      </c>
      <c r="D67" s="10">
        <v>158.09</v>
      </c>
      <c r="E67" s="12"/>
    </row>
    <row r="68" s="2" customFormat="1" ht="40" customHeight="1" spans="1:5">
      <c r="A68" s="8">
        <v>64</v>
      </c>
      <c r="B68" s="9"/>
      <c r="C68" s="11" t="s">
        <v>592</v>
      </c>
      <c r="D68" s="10">
        <v>35.6</v>
      </c>
      <c r="E68" s="12"/>
    </row>
    <row r="69" s="2" customFormat="1" ht="40" customHeight="1" spans="1:5">
      <c r="A69" s="8">
        <v>65</v>
      </c>
      <c r="B69" s="9"/>
      <c r="C69" s="11" t="s">
        <v>125</v>
      </c>
      <c r="D69" s="10">
        <v>42.79</v>
      </c>
      <c r="E69" s="12"/>
    </row>
    <row r="70" s="2" customFormat="1" ht="40" customHeight="1" spans="1:5">
      <c r="A70" s="8">
        <v>66</v>
      </c>
      <c r="B70" s="9"/>
      <c r="C70" s="11" t="s">
        <v>593</v>
      </c>
      <c r="D70" s="10">
        <v>129.54</v>
      </c>
      <c r="E70" s="12"/>
    </row>
    <row r="71" s="2" customFormat="1" ht="40" customHeight="1" spans="1:5">
      <c r="A71" s="8">
        <v>67</v>
      </c>
      <c r="B71" s="9"/>
      <c r="C71" s="11" t="s">
        <v>594</v>
      </c>
      <c r="D71" s="10">
        <v>1000</v>
      </c>
      <c r="E71" s="12"/>
    </row>
    <row r="72" s="2" customFormat="1" ht="40" customHeight="1" spans="1:5">
      <c r="A72" s="8">
        <v>68</v>
      </c>
      <c r="B72" s="9"/>
      <c r="C72" s="11" t="s">
        <v>595</v>
      </c>
      <c r="D72" s="10">
        <v>16.35</v>
      </c>
      <c r="E72" s="12"/>
    </row>
    <row r="73" s="2" customFormat="1" ht="40" customHeight="1" spans="1:5">
      <c r="A73" s="8">
        <v>69</v>
      </c>
      <c r="B73" s="9"/>
      <c r="C73" s="11" t="s">
        <v>596</v>
      </c>
      <c r="D73" s="10">
        <v>1000</v>
      </c>
      <c r="E73" s="12"/>
    </row>
    <row r="74" s="2" customFormat="1" ht="40" customHeight="1" spans="1:5">
      <c r="A74" s="8">
        <v>70</v>
      </c>
      <c r="B74" s="9"/>
      <c r="C74" s="11" t="s">
        <v>476</v>
      </c>
      <c r="D74" s="10">
        <v>109.69</v>
      </c>
      <c r="E74" s="12"/>
    </row>
    <row r="75" s="2" customFormat="1" ht="40" customHeight="1" spans="1:5">
      <c r="A75" s="8">
        <v>71</v>
      </c>
      <c r="B75" s="9"/>
      <c r="C75" s="11" t="s">
        <v>597</v>
      </c>
      <c r="D75" s="10">
        <v>14.28</v>
      </c>
      <c r="E75" s="12"/>
    </row>
    <row r="76" s="2" customFormat="1" ht="40" customHeight="1" spans="1:5">
      <c r="A76" s="8">
        <v>72</v>
      </c>
      <c r="B76" s="9"/>
      <c r="C76" s="11" t="s">
        <v>365</v>
      </c>
      <c r="D76" s="10">
        <v>73.84</v>
      </c>
      <c r="E76" s="12"/>
    </row>
    <row r="77" s="2" customFormat="1" ht="40" customHeight="1" spans="1:5">
      <c r="A77" s="8">
        <v>73</v>
      </c>
      <c r="B77" s="9"/>
      <c r="C77" s="11" t="s">
        <v>598</v>
      </c>
      <c r="D77" s="10">
        <v>27.98</v>
      </c>
      <c r="E77" s="12"/>
    </row>
    <row r="78" s="2" customFormat="1" ht="40" customHeight="1" spans="1:5">
      <c r="A78" s="8">
        <v>74</v>
      </c>
      <c r="B78" s="9"/>
      <c r="C78" s="11" t="s">
        <v>599</v>
      </c>
      <c r="D78" s="10">
        <v>21.44</v>
      </c>
      <c r="E78" s="12"/>
    </row>
    <row r="79" s="2" customFormat="1" ht="40" customHeight="1" spans="1:5">
      <c r="A79" s="8">
        <v>75</v>
      </c>
      <c r="B79" s="9"/>
      <c r="C79" s="11" t="s">
        <v>523</v>
      </c>
      <c r="D79" s="10">
        <v>603.44</v>
      </c>
      <c r="E79" s="12"/>
    </row>
    <row r="80" s="2" customFormat="1" ht="40" customHeight="1" spans="1:5">
      <c r="A80" s="8">
        <v>76</v>
      </c>
      <c r="B80" s="9"/>
      <c r="C80" s="11" t="s">
        <v>600</v>
      </c>
      <c r="D80" s="10">
        <v>23.73</v>
      </c>
      <c r="E80" s="12"/>
    </row>
    <row r="81" s="2" customFormat="1" ht="40" customHeight="1" spans="1:5">
      <c r="A81" s="8">
        <v>77</v>
      </c>
      <c r="B81" s="9"/>
      <c r="C81" s="11" t="s">
        <v>601</v>
      </c>
      <c r="D81" s="10">
        <v>14.64</v>
      </c>
      <c r="E81" s="12"/>
    </row>
    <row r="82" s="2" customFormat="1" ht="40" customHeight="1" spans="1:5">
      <c r="A82" s="8">
        <v>78</v>
      </c>
      <c r="B82" s="9"/>
      <c r="C82" s="11" t="s">
        <v>602</v>
      </c>
      <c r="D82" s="10">
        <v>24.44</v>
      </c>
      <c r="E82" s="12"/>
    </row>
    <row r="83" s="2" customFormat="1" ht="40" customHeight="1" spans="1:5">
      <c r="A83" s="8">
        <v>79</v>
      </c>
      <c r="B83" s="9"/>
      <c r="C83" s="11" t="s">
        <v>603</v>
      </c>
      <c r="D83" s="10">
        <v>46.72</v>
      </c>
      <c r="E83" s="12"/>
    </row>
    <row r="84" s="2" customFormat="1" ht="40" customHeight="1" spans="1:5">
      <c r="A84" s="8">
        <v>80</v>
      </c>
      <c r="B84" s="9"/>
      <c r="C84" s="11" t="s">
        <v>398</v>
      </c>
      <c r="D84" s="10">
        <v>40.58</v>
      </c>
      <c r="E84" s="12"/>
    </row>
    <row r="85" s="2" customFormat="1" ht="40" customHeight="1" spans="1:5">
      <c r="A85" s="8">
        <v>81</v>
      </c>
      <c r="B85" s="9"/>
      <c r="C85" s="11" t="s">
        <v>604</v>
      </c>
      <c r="D85" s="10">
        <v>20.99</v>
      </c>
      <c r="E85" s="12"/>
    </row>
    <row r="86" s="2" customFormat="1" ht="40" customHeight="1" spans="1:5">
      <c r="A86" s="8">
        <v>82</v>
      </c>
      <c r="B86" s="9"/>
      <c r="C86" s="11" t="s">
        <v>605</v>
      </c>
      <c r="D86" s="10">
        <v>16</v>
      </c>
      <c r="E86" s="12"/>
    </row>
    <row r="87" s="2" customFormat="1" ht="40" customHeight="1" spans="1:5">
      <c r="A87" s="8">
        <v>83</v>
      </c>
      <c r="B87" s="9"/>
      <c r="C87" s="11" t="s">
        <v>606</v>
      </c>
      <c r="D87" s="10">
        <v>69.74</v>
      </c>
      <c r="E87" s="12"/>
    </row>
    <row r="88" s="2" customFormat="1" ht="40" customHeight="1" spans="1:5">
      <c r="A88" s="8">
        <v>84</v>
      </c>
      <c r="B88" s="9"/>
      <c r="C88" s="11" t="s">
        <v>607</v>
      </c>
      <c r="D88" s="10">
        <v>12.28</v>
      </c>
      <c r="E88" s="12"/>
    </row>
    <row r="89" s="2" customFormat="1" ht="40" customHeight="1" spans="1:5">
      <c r="A89" s="8">
        <v>85</v>
      </c>
      <c r="B89" s="9"/>
      <c r="C89" s="11" t="s">
        <v>353</v>
      </c>
      <c r="D89" s="10">
        <v>1000</v>
      </c>
      <c r="E89" s="12"/>
    </row>
    <row r="90" s="2" customFormat="1" ht="40" customHeight="1" spans="1:5">
      <c r="A90" s="8">
        <v>86</v>
      </c>
      <c r="B90" s="9"/>
      <c r="C90" s="11" t="s">
        <v>371</v>
      </c>
      <c r="D90" s="10">
        <v>87.77</v>
      </c>
      <c r="E90" s="12"/>
    </row>
    <row r="91" s="2" customFormat="1" ht="40" customHeight="1" spans="1:5">
      <c r="A91" s="8">
        <v>87</v>
      </c>
      <c r="B91" s="9"/>
      <c r="C91" s="11" t="s">
        <v>608</v>
      </c>
      <c r="D91" s="10">
        <v>15.6</v>
      </c>
      <c r="E91" s="12"/>
    </row>
    <row r="92" s="2" customFormat="1" ht="40" customHeight="1" spans="1:5">
      <c r="A92" s="8">
        <v>88</v>
      </c>
      <c r="B92" s="9"/>
      <c r="C92" s="11" t="s">
        <v>609</v>
      </c>
      <c r="D92" s="10">
        <v>59.47</v>
      </c>
      <c r="E92" s="12"/>
    </row>
    <row r="93" s="2" customFormat="1" ht="40" customHeight="1" spans="1:5">
      <c r="A93" s="8">
        <v>89</v>
      </c>
      <c r="B93" s="9"/>
      <c r="C93" s="11" t="s">
        <v>239</v>
      </c>
      <c r="D93" s="10">
        <v>24.72</v>
      </c>
      <c r="E93" s="12"/>
    </row>
    <row r="94" s="2" customFormat="1" ht="40" customHeight="1" spans="1:5">
      <c r="A94" s="8">
        <v>90</v>
      </c>
      <c r="B94" s="9"/>
      <c r="C94" s="11" t="s">
        <v>407</v>
      </c>
      <c r="D94" s="10">
        <v>38.52</v>
      </c>
      <c r="E94" s="12"/>
    </row>
    <row r="95" s="2" customFormat="1" ht="40" customHeight="1" spans="1:5">
      <c r="A95" s="8">
        <v>91</v>
      </c>
      <c r="B95" s="9"/>
      <c r="C95" s="11" t="s">
        <v>610</v>
      </c>
      <c r="D95" s="10">
        <v>106.42</v>
      </c>
      <c r="E95" s="12"/>
    </row>
    <row r="96" s="2" customFormat="1" ht="40" customHeight="1" spans="1:5">
      <c r="A96" s="8">
        <v>92</v>
      </c>
      <c r="B96" s="9"/>
      <c r="C96" s="11" t="s">
        <v>611</v>
      </c>
      <c r="D96" s="10">
        <v>28.48</v>
      </c>
      <c r="E96" s="12"/>
    </row>
    <row r="97" s="2" customFormat="1" ht="40" customHeight="1" spans="1:5">
      <c r="A97" s="8">
        <v>93</v>
      </c>
      <c r="B97" s="9"/>
      <c r="C97" s="11" t="s">
        <v>612</v>
      </c>
      <c r="D97" s="10">
        <v>11.74</v>
      </c>
      <c r="E97" s="12"/>
    </row>
    <row r="98" s="2" customFormat="1" ht="40" customHeight="1" spans="1:5">
      <c r="A98" s="8">
        <v>94</v>
      </c>
      <c r="B98" s="9"/>
      <c r="C98" s="11" t="s">
        <v>613</v>
      </c>
      <c r="D98" s="10">
        <v>140.85</v>
      </c>
      <c r="E98" s="12"/>
    </row>
    <row r="99" s="2" customFormat="1" ht="40" customHeight="1" spans="1:5">
      <c r="A99" s="8">
        <v>95</v>
      </c>
      <c r="B99" s="9"/>
      <c r="C99" s="11" t="s">
        <v>614</v>
      </c>
      <c r="D99" s="10">
        <v>0</v>
      </c>
      <c r="E99" s="12" t="s">
        <v>553</v>
      </c>
    </row>
    <row r="100" s="2" customFormat="1" ht="40" customHeight="1" spans="1:5">
      <c r="A100" s="8">
        <v>96</v>
      </c>
      <c r="B100" s="9"/>
      <c r="C100" s="11" t="s">
        <v>185</v>
      </c>
      <c r="D100" s="10">
        <v>211.39</v>
      </c>
      <c r="E100" s="12"/>
    </row>
    <row r="101" s="2" customFormat="1" ht="40" customHeight="1" spans="1:5">
      <c r="A101" s="8">
        <v>97</v>
      </c>
      <c r="B101" s="9"/>
      <c r="C101" s="11" t="s">
        <v>356</v>
      </c>
      <c r="D101" s="10">
        <v>25.77</v>
      </c>
      <c r="E101" s="12"/>
    </row>
    <row r="102" s="2" customFormat="1" ht="40" customHeight="1" spans="1:5">
      <c r="A102" s="8">
        <v>98</v>
      </c>
      <c r="B102" s="9"/>
      <c r="C102" s="11" t="s">
        <v>615</v>
      </c>
      <c r="D102" s="10">
        <v>56.14</v>
      </c>
      <c r="E102" s="12"/>
    </row>
    <row r="103" s="2" customFormat="1" ht="40" customHeight="1" spans="1:5">
      <c r="A103" s="8">
        <v>99</v>
      </c>
      <c r="B103" s="9"/>
      <c r="C103" s="11" t="s">
        <v>335</v>
      </c>
      <c r="D103" s="10">
        <v>0</v>
      </c>
      <c r="E103" s="12" t="s">
        <v>553</v>
      </c>
    </row>
    <row r="104" s="2" customFormat="1" ht="40" customHeight="1" spans="1:5">
      <c r="A104" s="8">
        <v>100</v>
      </c>
      <c r="B104" s="9"/>
      <c r="C104" s="11" t="s">
        <v>616</v>
      </c>
      <c r="D104" s="10">
        <v>71.31</v>
      </c>
      <c r="E104" s="12"/>
    </row>
    <row r="105" s="2" customFormat="1" ht="40" customHeight="1" spans="1:5">
      <c r="A105" s="8">
        <v>101</v>
      </c>
      <c r="B105" s="9"/>
      <c r="C105" s="11" t="s">
        <v>617</v>
      </c>
      <c r="D105" s="10">
        <v>19.27</v>
      </c>
      <c r="E105" s="12"/>
    </row>
    <row r="106" s="2" customFormat="1" ht="40" customHeight="1" spans="1:5">
      <c r="A106" s="8">
        <v>102</v>
      </c>
      <c r="B106" s="9"/>
      <c r="C106" s="11" t="s">
        <v>618</v>
      </c>
      <c r="D106" s="10">
        <v>0</v>
      </c>
      <c r="E106" s="12" t="s">
        <v>553</v>
      </c>
    </row>
    <row r="107" s="2" customFormat="1" ht="40" customHeight="1" spans="1:5">
      <c r="A107" s="8">
        <v>103</v>
      </c>
      <c r="B107" s="9"/>
      <c r="C107" s="11" t="s">
        <v>619</v>
      </c>
      <c r="D107" s="10">
        <v>31.04</v>
      </c>
      <c r="E107" s="12"/>
    </row>
    <row r="108" s="2" customFormat="1" ht="40" customHeight="1" spans="1:5">
      <c r="A108" s="8">
        <v>104</v>
      </c>
      <c r="B108" s="9"/>
      <c r="C108" s="11" t="s">
        <v>482</v>
      </c>
      <c r="D108" s="10">
        <v>192.03</v>
      </c>
      <c r="E108" s="12"/>
    </row>
    <row r="109" s="2" customFormat="1" ht="40" customHeight="1" spans="1:5">
      <c r="A109" s="8">
        <v>105</v>
      </c>
      <c r="B109" s="9"/>
      <c r="C109" s="11" t="s">
        <v>245</v>
      </c>
      <c r="D109" s="10">
        <v>24.26</v>
      </c>
      <c r="E109" s="12"/>
    </row>
    <row r="110" s="2" customFormat="1" ht="40" customHeight="1" spans="1:5">
      <c r="A110" s="8">
        <v>106</v>
      </c>
      <c r="B110" s="9"/>
      <c r="C110" s="11" t="s">
        <v>620</v>
      </c>
      <c r="D110" s="10">
        <v>17.1</v>
      </c>
      <c r="E110" s="12"/>
    </row>
    <row r="111" s="2" customFormat="1" ht="40" customHeight="1" spans="1:5">
      <c r="A111" s="8">
        <v>107</v>
      </c>
      <c r="B111" s="9"/>
      <c r="C111" s="11" t="s">
        <v>140</v>
      </c>
      <c r="D111" s="10">
        <v>0</v>
      </c>
      <c r="E111" s="12" t="s">
        <v>553</v>
      </c>
    </row>
    <row r="112" s="2" customFormat="1" ht="40" customHeight="1" spans="1:5">
      <c r="A112" s="8">
        <v>108</v>
      </c>
      <c r="B112" s="9"/>
      <c r="C112" s="11" t="s">
        <v>443</v>
      </c>
      <c r="D112" s="10">
        <v>44.87</v>
      </c>
      <c r="E112" s="12"/>
    </row>
    <row r="113" s="2" customFormat="1" ht="40" customHeight="1" spans="1:5">
      <c r="A113" s="8">
        <v>109</v>
      </c>
      <c r="B113" s="9"/>
      <c r="C113" s="11" t="s">
        <v>374</v>
      </c>
      <c r="D113" s="10">
        <v>59.74</v>
      </c>
      <c r="E113" s="12"/>
    </row>
    <row r="114" s="2" customFormat="1" ht="40" customHeight="1" spans="1:5">
      <c r="A114" s="8">
        <v>110</v>
      </c>
      <c r="B114" s="9"/>
      <c r="C114" s="11" t="s">
        <v>621</v>
      </c>
      <c r="D114" s="10">
        <v>12</v>
      </c>
      <c r="E114" s="12"/>
    </row>
    <row r="115" s="2" customFormat="1" ht="40" customHeight="1" spans="1:5">
      <c r="A115" s="8">
        <v>111</v>
      </c>
      <c r="B115" s="9"/>
      <c r="C115" s="11" t="s">
        <v>119</v>
      </c>
      <c r="D115" s="10">
        <v>30.77</v>
      </c>
      <c r="E115" s="12"/>
    </row>
    <row r="116" s="2" customFormat="1" ht="40" customHeight="1" spans="1:5">
      <c r="A116" s="8">
        <v>112</v>
      </c>
      <c r="B116" s="9"/>
      <c r="C116" s="11" t="s">
        <v>401</v>
      </c>
      <c r="D116" s="10">
        <v>72.7</v>
      </c>
      <c r="E116" s="12"/>
    </row>
    <row r="117" s="2" customFormat="1" ht="40" customHeight="1" spans="1:5">
      <c r="A117" s="8">
        <v>113</v>
      </c>
      <c r="B117" s="9"/>
      <c r="C117" s="11" t="s">
        <v>622</v>
      </c>
      <c r="D117" s="10">
        <v>24.87</v>
      </c>
      <c r="E117" s="12"/>
    </row>
    <row r="118" s="2" customFormat="1" ht="40" customHeight="1" spans="1:5">
      <c r="A118" s="8">
        <v>114</v>
      </c>
      <c r="B118" s="9"/>
      <c r="C118" s="11" t="s">
        <v>359</v>
      </c>
      <c r="D118" s="10">
        <v>110.4</v>
      </c>
      <c r="E118" s="12"/>
    </row>
    <row r="119" s="2" customFormat="1" ht="40" customHeight="1" spans="1:5">
      <c r="A119" s="8">
        <v>115</v>
      </c>
      <c r="B119" s="9"/>
      <c r="C119" s="11" t="s">
        <v>623</v>
      </c>
      <c r="D119" s="10">
        <v>0</v>
      </c>
      <c r="E119" s="12" t="s">
        <v>553</v>
      </c>
    </row>
    <row r="120" s="2" customFormat="1" ht="40" customHeight="1" spans="1:5">
      <c r="A120" s="8">
        <v>116</v>
      </c>
      <c r="B120" s="9"/>
      <c r="C120" s="11" t="s">
        <v>624</v>
      </c>
      <c r="D120" s="10">
        <v>29.87</v>
      </c>
      <c r="E120" s="12"/>
    </row>
    <row r="121" s="2" customFormat="1" ht="40" customHeight="1" spans="1:5">
      <c r="A121" s="8">
        <v>117</v>
      </c>
      <c r="B121" s="9"/>
      <c r="C121" s="11" t="s">
        <v>625</v>
      </c>
      <c r="D121" s="10">
        <v>64.37</v>
      </c>
      <c r="E121" s="12"/>
    </row>
    <row r="122" s="2" customFormat="1" ht="40" customHeight="1" spans="1:5">
      <c r="A122" s="8">
        <v>118</v>
      </c>
      <c r="B122" s="9"/>
      <c r="C122" s="11" t="s">
        <v>122</v>
      </c>
      <c r="D122" s="10">
        <v>19.09</v>
      </c>
      <c r="E122" s="12"/>
    </row>
    <row r="123" s="2" customFormat="1" ht="40" customHeight="1" spans="1:5">
      <c r="A123" s="8">
        <v>119</v>
      </c>
      <c r="B123" s="9"/>
      <c r="C123" s="11" t="s">
        <v>626</v>
      </c>
      <c r="D123" s="10">
        <v>15.46</v>
      </c>
      <c r="E123" s="12"/>
    </row>
    <row r="124" s="2" customFormat="1" ht="40" customHeight="1" spans="1:5">
      <c r="A124" s="8">
        <v>120</v>
      </c>
      <c r="B124" s="9"/>
      <c r="C124" s="11" t="s">
        <v>266</v>
      </c>
      <c r="D124" s="10">
        <v>48.45</v>
      </c>
      <c r="E124" s="12"/>
    </row>
    <row r="125" s="2" customFormat="1" ht="40" customHeight="1" spans="1:5">
      <c r="A125" s="8">
        <v>121</v>
      </c>
      <c r="B125" s="9"/>
      <c r="C125" s="11" t="s">
        <v>131</v>
      </c>
      <c r="D125" s="10">
        <v>387.82</v>
      </c>
      <c r="E125" s="12"/>
    </row>
    <row r="126" s="2" customFormat="1" ht="40" customHeight="1" spans="1:5">
      <c r="A126" s="8">
        <v>122</v>
      </c>
      <c r="B126" s="9"/>
      <c r="C126" s="11" t="s">
        <v>627</v>
      </c>
      <c r="D126" s="10">
        <v>171.37</v>
      </c>
      <c r="E126" s="12"/>
    </row>
    <row r="127" s="2" customFormat="1" ht="40" customHeight="1" spans="1:5">
      <c r="A127" s="8">
        <v>123</v>
      </c>
      <c r="B127" s="9"/>
      <c r="C127" s="11" t="s">
        <v>416</v>
      </c>
      <c r="D127" s="10">
        <v>21.7</v>
      </c>
      <c r="E127" s="12"/>
    </row>
    <row r="128" s="2" customFormat="1" ht="40" customHeight="1" spans="1:5">
      <c r="A128" s="8">
        <v>124</v>
      </c>
      <c r="B128" s="9"/>
      <c r="C128" s="11" t="s">
        <v>628</v>
      </c>
      <c r="D128" s="10">
        <v>67.44</v>
      </c>
      <c r="E128" s="12"/>
    </row>
    <row r="129" s="2" customFormat="1" ht="40" customHeight="1" spans="1:5">
      <c r="A129" s="8">
        <v>125</v>
      </c>
      <c r="B129" s="9"/>
      <c r="C129" s="11" t="s">
        <v>629</v>
      </c>
      <c r="D129" s="10">
        <v>14.52</v>
      </c>
      <c r="E129" s="12"/>
    </row>
    <row r="130" s="2" customFormat="1" ht="40" customHeight="1" spans="1:5">
      <c r="A130" s="8">
        <v>126</v>
      </c>
      <c r="B130" s="9"/>
      <c r="C130" s="11" t="s">
        <v>630</v>
      </c>
      <c r="D130" s="10">
        <v>27.64</v>
      </c>
      <c r="E130" s="12"/>
    </row>
    <row r="131" s="2" customFormat="1" ht="40" customHeight="1" spans="1:5">
      <c r="A131" s="8">
        <v>127</v>
      </c>
      <c r="B131" s="9"/>
      <c r="C131" s="11" t="s">
        <v>338</v>
      </c>
      <c r="D131" s="10">
        <v>42.03</v>
      </c>
      <c r="E131" s="12"/>
    </row>
    <row r="132" s="2" customFormat="1" ht="40" customHeight="1" spans="1:5">
      <c r="A132" s="8">
        <v>128</v>
      </c>
      <c r="B132" s="9"/>
      <c r="C132" s="11" t="s">
        <v>257</v>
      </c>
      <c r="D132" s="10">
        <v>137.15</v>
      </c>
      <c r="E132" s="12"/>
    </row>
    <row r="133" s="2" customFormat="1" ht="40" customHeight="1" spans="1:5">
      <c r="A133" s="8">
        <v>129</v>
      </c>
      <c r="B133" s="9"/>
      <c r="C133" s="11" t="s">
        <v>344</v>
      </c>
      <c r="D133" s="10">
        <v>21.64</v>
      </c>
      <c r="E133" s="12"/>
    </row>
    <row r="134" s="2" customFormat="1" ht="40" customHeight="1" spans="1:5">
      <c r="A134" s="8">
        <v>130</v>
      </c>
      <c r="B134" s="9"/>
      <c r="C134" s="11" t="s">
        <v>538</v>
      </c>
      <c r="D134" s="10">
        <v>73.94</v>
      </c>
      <c r="E134" s="12"/>
    </row>
    <row r="135" s="2" customFormat="1" ht="40" customHeight="1" spans="1:5">
      <c r="A135" s="8">
        <v>131</v>
      </c>
      <c r="B135" s="9"/>
      <c r="C135" s="11" t="s">
        <v>137</v>
      </c>
      <c r="D135" s="10">
        <v>22.69</v>
      </c>
      <c r="E135" s="12"/>
    </row>
    <row r="136" s="2" customFormat="1" ht="40" customHeight="1" spans="1:5">
      <c r="A136" s="8">
        <v>132</v>
      </c>
      <c r="B136" s="9"/>
      <c r="C136" s="11" t="s">
        <v>230</v>
      </c>
      <c r="D136" s="10">
        <v>342.38</v>
      </c>
      <c r="E136" s="12"/>
    </row>
    <row r="137" s="2" customFormat="1" ht="40" customHeight="1" spans="1:5">
      <c r="A137" s="8">
        <v>133</v>
      </c>
      <c r="B137" s="9"/>
      <c r="C137" s="11" t="s">
        <v>631</v>
      </c>
      <c r="D137" s="10">
        <v>47.01</v>
      </c>
      <c r="E137" s="12"/>
    </row>
    <row r="138" s="2" customFormat="1" ht="40" customHeight="1" spans="1:5">
      <c r="A138" s="8">
        <v>134</v>
      </c>
      <c r="B138" s="9"/>
      <c r="C138" s="11" t="s">
        <v>200</v>
      </c>
      <c r="D138" s="10">
        <v>132.61</v>
      </c>
      <c r="E138" s="12"/>
    </row>
    <row r="139" s="2" customFormat="1" ht="40" customHeight="1" spans="1:5">
      <c r="A139" s="8">
        <v>135</v>
      </c>
      <c r="B139" s="9"/>
      <c r="C139" s="11" t="s">
        <v>452</v>
      </c>
      <c r="D139" s="10">
        <v>23.12</v>
      </c>
      <c r="E139" s="12"/>
    </row>
    <row r="140" s="2" customFormat="1" ht="40" customHeight="1" spans="1:5">
      <c r="A140" s="8">
        <v>136</v>
      </c>
      <c r="B140" s="9"/>
      <c r="C140" s="11" t="s">
        <v>632</v>
      </c>
      <c r="D140" s="10">
        <v>135.06</v>
      </c>
      <c r="E140" s="12"/>
    </row>
    <row r="141" s="2" customFormat="1" ht="40" customHeight="1" spans="1:5">
      <c r="A141" s="8">
        <v>137</v>
      </c>
      <c r="B141" s="9"/>
      <c r="C141" s="11" t="s">
        <v>633</v>
      </c>
      <c r="D141" s="10">
        <v>0</v>
      </c>
      <c r="E141" s="12" t="s">
        <v>553</v>
      </c>
    </row>
    <row r="142" s="2" customFormat="1" ht="40" customHeight="1" spans="1:5">
      <c r="A142" s="8">
        <v>138</v>
      </c>
      <c r="B142" s="9"/>
      <c r="C142" s="11" t="s">
        <v>431</v>
      </c>
      <c r="D142" s="10">
        <v>20.37</v>
      </c>
      <c r="E142" s="12"/>
    </row>
    <row r="143" s="2" customFormat="1" ht="40" customHeight="1" spans="1:5">
      <c r="A143" s="8">
        <v>139</v>
      </c>
      <c r="B143" s="9"/>
      <c r="C143" s="11" t="s">
        <v>500</v>
      </c>
      <c r="D143" s="10">
        <v>70.08</v>
      </c>
      <c r="E143" s="12"/>
    </row>
    <row r="144" s="2" customFormat="1" ht="40" customHeight="1" spans="1:5">
      <c r="A144" s="8">
        <v>140</v>
      </c>
      <c r="B144" s="9"/>
      <c r="C144" s="11" t="s">
        <v>634</v>
      </c>
      <c r="D144" s="10">
        <v>97.08</v>
      </c>
      <c r="E144" s="12"/>
    </row>
    <row r="145" s="2" customFormat="1" ht="40" customHeight="1" spans="1:5">
      <c r="A145" s="8">
        <v>141</v>
      </c>
      <c r="B145" s="9"/>
      <c r="C145" s="11" t="s">
        <v>635</v>
      </c>
      <c r="D145" s="10">
        <v>19.15</v>
      </c>
      <c r="E145" s="12"/>
    </row>
    <row r="146" s="2" customFormat="1" ht="40" customHeight="1" spans="1:5">
      <c r="A146" s="8">
        <v>142</v>
      </c>
      <c r="B146" s="9"/>
      <c r="C146" s="11" t="s">
        <v>636</v>
      </c>
      <c r="D146" s="10">
        <v>119.8</v>
      </c>
      <c r="E146" s="12"/>
    </row>
    <row r="147" s="2" customFormat="1" ht="40" customHeight="1" spans="1:5">
      <c r="A147" s="8">
        <v>143</v>
      </c>
      <c r="B147" s="9"/>
      <c r="C147" s="11" t="s">
        <v>425</v>
      </c>
      <c r="D147" s="10">
        <v>28.14</v>
      </c>
      <c r="E147" s="12"/>
    </row>
    <row r="148" s="2" customFormat="1" ht="40" customHeight="1" spans="1:5">
      <c r="A148" s="8">
        <v>144</v>
      </c>
      <c r="B148" s="9"/>
      <c r="C148" s="11" t="s">
        <v>637</v>
      </c>
      <c r="D148" s="10">
        <v>215.66</v>
      </c>
      <c r="E148" s="12"/>
    </row>
    <row r="149" s="2" customFormat="1" ht="40" customHeight="1" spans="1:5">
      <c r="A149" s="8">
        <v>145</v>
      </c>
      <c r="B149" s="9"/>
      <c r="C149" s="11" t="s">
        <v>638</v>
      </c>
      <c r="D149" s="10">
        <v>23.35</v>
      </c>
      <c r="E149" s="12"/>
    </row>
    <row r="150" s="2" customFormat="1" ht="40" customHeight="1" spans="1:5">
      <c r="A150" s="8">
        <v>146</v>
      </c>
      <c r="B150" s="9"/>
      <c r="C150" s="11" t="s">
        <v>639</v>
      </c>
      <c r="D150" s="10">
        <v>18.63</v>
      </c>
      <c r="E150" s="12"/>
    </row>
    <row r="151" s="2" customFormat="1" ht="40" customHeight="1" spans="1:5">
      <c r="A151" s="8">
        <v>147</v>
      </c>
      <c r="B151" s="9"/>
      <c r="C151" s="11" t="s">
        <v>640</v>
      </c>
      <c r="D151" s="10">
        <v>33.67</v>
      </c>
      <c r="E151" s="12"/>
    </row>
    <row r="152" s="2" customFormat="1" ht="40" customHeight="1" spans="1:5">
      <c r="A152" s="8">
        <v>148</v>
      </c>
      <c r="B152" s="9"/>
      <c r="C152" s="11" t="s">
        <v>641</v>
      </c>
      <c r="D152" s="10">
        <v>15.37</v>
      </c>
      <c r="E152" s="12"/>
    </row>
    <row r="153" s="2" customFormat="1" ht="40" customHeight="1" spans="1:5">
      <c r="A153" s="8">
        <v>149</v>
      </c>
      <c r="B153" s="9"/>
      <c r="C153" s="11" t="s">
        <v>642</v>
      </c>
      <c r="D153" s="10">
        <v>28.26</v>
      </c>
      <c r="E153" s="12"/>
    </row>
    <row r="154" s="2" customFormat="1" ht="40" customHeight="1" spans="1:5">
      <c r="A154" s="8">
        <v>150</v>
      </c>
      <c r="B154" s="9"/>
      <c r="C154" s="11" t="s">
        <v>643</v>
      </c>
      <c r="D154" s="10">
        <v>13.94</v>
      </c>
      <c r="E154" s="12"/>
    </row>
    <row r="155" s="2" customFormat="1" ht="40" customHeight="1" spans="1:5">
      <c r="A155" s="8">
        <v>151</v>
      </c>
      <c r="B155" s="9"/>
      <c r="C155" s="11" t="s">
        <v>644</v>
      </c>
      <c r="D155" s="10">
        <v>43.09</v>
      </c>
      <c r="E155" s="12"/>
    </row>
    <row r="156" ht="40" customHeight="1" spans="1:5">
      <c r="A156" s="8">
        <v>152</v>
      </c>
      <c r="B156" s="9"/>
      <c r="C156" s="9" t="s">
        <v>645</v>
      </c>
      <c r="D156" s="10">
        <v>22.36</v>
      </c>
      <c r="E156" s="12"/>
    </row>
    <row r="157" ht="40" customHeight="1" spans="1:5">
      <c r="A157" s="8">
        <v>153</v>
      </c>
      <c r="B157" s="9"/>
      <c r="C157" s="9" t="s">
        <v>410</v>
      </c>
      <c r="D157" s="10">
        <v>240.62</v>
      </c>
      <c r="E157" s="12"/>
    </row>
    <row r="158" ht="40" customHeight="1" spans="1:5">
      <c r="A158" s="8">
        <v>154</v>
      </c>
      <c r="B158" s="9"/>
      <c r="C158" s="9" t="s">
        <v>215</v>
      </c>
      <c r="D158" s="10">
        <v>82</v>
      </c>
      <c r="E158" s="12"/>
    </row>
    <row r="159" ht="40" customHeight="1" spans="1:5">
      <c r="A159" s="8">
        <v>155</v>
      </c>
      <c r="B159" s="9"/>
      <c r="C159" s="9" t="s">
        <v>323</v>
      </c>
      <c r="D159" s="10">
        <v>98.65</v>
      </c>
      <c r="E159" s="12"/>
    </row>
    <row r="160" ht="40" customHeight="1" spans="1:5">
      <c r="A160" s="8">
        <v>156</v>
      </c>
      <c r="B160" s="9"/>
      <c r="C160" s="9" t="s">
        <v>526</v>
      </c>
      <c r="D160" s="10">
        <v>17.06</v>
      </c>
      <c r="E160" s="12"/>
    </row>
    <row r="161" ht="40" customHeight="1" spans="1:5">
      <c r="A161" s="8">
        <v>157</v>
      </c>
      <c r="B161" s="9"/>
      <c r="C161" s="9" t="s">
        <v>646</v>
      </c>
      <c r="D161" s="10">
        <v>21.3</v>
      </c>
      <c r="E161" s="12"/>
    </row>
    <row r="162" ht="40" customHeight="1" spans="1:5">
      <c r="A162" s="8">
        <v>158</v>
      </c>
      <c r="B162" s="9"/>
      <c r="C162" s="9" t="s">
        <v>647</v>
      </c>
      <c r="D162" s="10">
        <v>20</v>
      </c>
      <c r="E162" s="12"/>
    </row>
    <row r="163" ht="40" customHeight="1" spans="1:5">
      <c r="A163" s="8">
        <v>159</v>
      </c>
      <c r="B163" s="9"/>
      <c r="C163" s="9" t="s">
        <v>648</v>
      </c>
      <c r="D163" s="10">
        <v>55.9</v>
      </c>
      <c r="E163" s="12"/>
    </row>
    <row r="164" ht="40" customHeight="1" spans="1:5">
      <c r="A164" s="8">
        <v>160</v>
      </c>
      <c r="B164" s="9"/>
      <c r="C164" s="9" t="s">
        <v>649</v>
      </c>
      <c r="D164" s="10">
        <v>15.25</v>
      </c>
      <c r="E164" s="12"/>
    </row>
    <row r="165" ht="40" customHeight="1" spans="1:5">
      <c r="A165" s="8">
        <v>161</v>
      </c>
      <c r="B165" s="9"/>
      <c r="C165" s="9" t="s">
        <v>206</v>
      </c>
      <c r="D165" s="10">
        <v>59.68</v>
      </c>
      <c r="E165" s="12"/>
    </row>
    <row r="166" ht="40" customHeight="1" spans="1:5">
      <c r="A166" s="8">
        <v>162</v>
      </c>
      <c r="B166" s="9"/>
      <c r="C166" s="9" t="s">
        <v>650</v>
      </c>
      <c r="D166" s="10">
        <v>62.9</v>
      </c>
      <c r="E166" s="12"/>
    </row>
    <row r="167" ht="40" customHeight="1" spans="1:5">
      <c r="A167" s="8">
        <v>163</v>
      </c>
      <c r="B167" s="9"/>
      <c r="C167" s="9" t="s">
        <v>651</v>
      </c>
      <c r="D167" s="10">
        <v>27.11</v>
      </c>
      <c r="E167" s="12"/>
    </row>
    <row r="168" ht="40" customHeight="1" spans="1:5">
      <c r="A168" s="8">
        <v>164</v>
      </c>
      <c r="B168" s="9"/>
      <c r="C168" s="9" t="s">
        <v>485</v>
      </c>
      <c r="D168" s="10">
        <v>64.36</v>
      </c>
      <c r="E168" s="12"/>
    </row>
    <row r="169" ht="40" customHeight="1" spans="1:5">
      <c r="A169" s="8">
        <v>165</v>
      </c>
      <c r="B169" s="9"/>
      <c r="C169" s="9" t="s">
        <v>652</v>
      </c>
      <c r="D169" s="10">
        <v>184.84</v>
      </c>
      <c r="E169" s="12"/>
    </row>
    <row r="170" ht="40" customHeight="1" spans="1:5">
      <c r="A170" s="8">
        <v>166</v>
      </c>
      <c r="B170" s="9"/>
      <c r="C170" s="9" t="s">
        <v>419</v>
      </c>
      <c r="D170" s="10">
        <v>17.54</v>
      </c>
      <c r="E170" s="12"/>
    </row>
    <row r="171" ht="40" customHeight="1" spans="1:5">
      <c r="A171" s="8">
        <v>167</v>
      </c>
      <c r="B171" s="9"/>
      <c r="C171" s="9" t="s">
        <v>182</v>
      </c>
      <c r="D171" s="10">
        <v>24.54</v>
      </c>
      <c r="E171" s="12"/>
    </row>
    <row r="172" ht="40" customHeight="1" spans="1:5">
      <c r="A172" s="8">
        <v>168</v>
      </c>
      <c r="B172" s="9"/>
      <c r="C172" s="9" t="s">
        <v>326</v>
      </c>
      <c r="D172" s="10">
        <v>77.45</v>
      </c>
      <c r="E172" s="12"/>
    </row>
    <row r="173" ht="40" customHeight="1" spans="1:5">
      <c r="A173" s="8">
        <v>169</v>
      </c>
      <c r="B173" s="9"/>
      <c r="C173" s="9" t="s">
        <v>80</v>
      </c>
      <c r="D173" s="10">
        <v>16.42</v>
      </c>
      <c r="E173" s="12"/>
    </row>
    <row r="174" ht="40" customHeight="1" spans="1:5">
      <c r="A174" s="8">
        <v>170</v>
      </c>
      <c r="B174" s="9"/>
      <c r="C174" s="9" t="s">
        <v>395</v>
      </c>
      <c r="D174" s="10">
        <v>0</v>
      </c>
      <c r="E174" s="12" t="s">
        <v>553</v>
      </c>
    </row>
    <row r="175" ht="40" customHeight="1" spans="1:5">
      <c r="A175" s="8">
        <v>171</v>
      </c>
      <c r="B175" s="9"/>
      <c r="C175" s="9" t="s">
        <v>113</v>
      </c>
      <c r="D175" s="10">
        <v>63.48</v>
      </c>
      <c r="E175" s="12"/>
    </row>
    <row r="176" ht="40" customHeight="1" spans="1:5">
      <c r="A176" s="8">
        <v>172</v>
      </c>
      <c r="B176" s="9"/>
      <c r="C176" s="9" t="s">
        <v>368</v>
      </c>
      <c r="D176" s="10">
        <v>21.98</v>
      </c>
      <c r="E176" s="12"/>
    </row>
    <row r="177" ht="40" customHeight="1" spans="1:5">
      <c r="A177" s="8">
        <v>173</v>
      </c>
      <c r="B177" s="9"/>
      <c r="C177" s="9" t="s">
        <v>653</v>
      </c>
      <c r="D177" s="10">
        <v>0</v>
      </c>
      <c r="E177" s="12" t="s">
        <v>553</v>
      </c>
    </row>
    <row r="178" ht="40" customHeight="1" spans="1:5">
      <c r="A178" s="8">
        <v>174</v>
      </c>
      <c r="B178" s="9"/>
      <c r="C178" s="9" t="s">
        <v>506</v>
      </c>
      <c r="D178" s="10">
        <v>17</v>
      </c>
      <c r="E178" s="12"/>
    </row>
    <row r="179" ht="40" customHeight="1" spans="1:5">
      <c r="A179" s="8">
        <v>175</v>
      </c>
      <c r="B179" s="9"/>
      <c r="C179" s="9" t="s">
        <v>654</v>
      </c>
      <c r="D179" s="10">
        <v>131.21</v>
      </c>
      <c r="E179" s="12"/>
    </row>
    <row r="180" ht="40" customHeight="1" spans="1:5">
      <c r="A180" s="8">
        <v>176</v>
      </c>
      <c r="B180" s="9"/>
      <c r="C180" s="9" t="s">
        <v>413</v>
      </c>
      <c r="D180" s="10">
        <v>0</v>
      </c>
      <c r="E180" s="12" t="s">
        <v>553</v>
      </c>
    </row>
    <row r="181" ht="40" customHeight="1" spans="1:5">
      <c r="A181" s="8">
        <v>177</v>
      </c>
      <c r="B181" s="9"/>
      <c r="C181" s="9" t="s">
        <v>655</v>
      </c>
      <c r="D181" s="10">
        <v>61.87</v>
      </c>
      <c r="E181" s="12"/>
    </row>
    <row r="182" ht="40" customHeight="1" spans="1:5">
      <c r="A182" s="8">
        <v>178</v>
      </c>
      <c r="B182" s="9"/>
      <c r="C182" s="9" t="s">
        <v>656</v>
      </c>
      <c r="D182" s="10">
        <v>76.76</v>
      </c>
      <c r="E182" s="12"/>
    </row>
    <row r="183" ht="40" customHeight="1" spans="1:5">
      <c r="A183" s="8">
        <v>179</v>
      </c>
      <c r="B183" s="9"/>
      <c r="C183" s="9" t="s">
        <v>657</v>
      </c>
      <c r="D183" s="10">
        <v>51.15</v>
      </c>
      <c r="E183" s="12"/>
    </row>
    <row r="184" ht="40" customHeight="1" spans="1:5">
      <c r="A184" s="8">
        <v>180</v>
      </c>
      <c r="B184" s="9"/>
      <c r="C184" s="9" t="s">
        <v>458</v>
      </c>
      <c r="D184" s="10">
        <v>36.31</v>
      </c>
      <c r="E184" s="12"/>
    </row>
    <row r="185" ht="40" customHeight="1" spans="1:5">
      <c r="A185" s="8">
        <v>181</v>
      </c>
      <c r="B185" s="9"/>
      <c r="C185" s="9" t="s">
        <v>658</v>
      </c>
      <c r="D185" s="10">
        <v>55.68</v>
      </c>
      <c r="E185" s="12"/>
    </row>
    <row r="186" ht="40" customHeight="1" spans="1:5">
      <c r="A186" s="8">
        <v>182</v>
      </c>
      <c r="B186" s="9"/>
      <c r="C186" s="9" t="s">
        <v>455</v>
      </c>
      <c r="D186" s="10">
        <v>13.69</v>
      </c>
      <c r="E186" s="12"/>
    </row>
    <row r="187" ht="40" customHeight="1" spans="1:5">
      <c r="A187" s="8">
        <v>183</v>
      </c>
      <c r="B187" s="9"/>
      <c r="C187" s="9" t="s">
        <v>659</v>
      </c>
      <c r="D187" s="10">
        <v>399.47</v>
      </c>
      <c r="E187" s="12"/>
    </row>
    <row r="188" ht="40" customHeight="1" spans="1:5">
      <c r="A188" s="8">
        <v>184</v>
      </c>
      <c r="B188" s="9"/>
      <c r="C188" s="9" t="s">
        <v>660</v>
      </c>
      <c r="D188" s="10">
        <v>20.85</v>
      </c>
      <c r="E188" s="12"/>
    </row>
    <row r="189" ht="40" customHeight="1" spans="1:5">
      <c r="A189" s="8">
        <v>185</v>
      </c>
      <c r="B189" s="9"/>
      <c r="C189" s="9" t="s">
        <v>434</v>
      </c>
      <c r="D189" s="10">
        <v>157.04</v>
      </c>
      <c r="E189" s="12"/>
    </row>
    <row r="190" ht="40" customHeight="1" spans="1:5">
      <c r="A190" s="8">
        <v>186</v>
      </c>
      <c r="B190" s="9"/>
      <c r="C190" s="9" t="s">
        <v>350</v>
      </c>
      <c r="D190" s="10">
        <v>15.2</v>
      </c>
      <c r="E190" s="12"/>
    </row>
    <row r="191" ht="40" customHeight="1" spans="1:5">
      <c r="A191" s="8">
        <v>187</v>
      </c>
      <c r="B191" s="9"/>
      <c r="C191" s="9" t="s">
        <v>661</v>
      </c>
      <c r="D191" s="10">
        <v>22.04</v>
      </c>
      <c r="E191" s="12"/>
    </row>
    <row r="192" ht="40" customHeight="1" spans="1:5">
      <c r="A192" s="8">
        <v>188</v>
      </c>
      <c r="B192" s="9"/>
      <c r="C192" s="9" t="s">
        <v>662</v>
      </c>
      <c r="D192" s="10">
        <v>18.51</v>
      </c>
      <c r="E192" s="12"/>
    </row>
    <row r="193" ht="40" customHeight="1" spans="1:5">
      <c r="A193" s="8">
        <v>189</v>
      </c>
      <c r="B193" s="9"/>
      <c r="C193" s="9" t="s">
        <v>152</v>
      </c>
      <c r="D193" s="10">
        <v>29.54</v>
      </c>
      <c r="E193" s="12"/>
    </row>
    <row r="194" ht="40" customHeight="1" spans="1:5">
      <c r="A194" s="8">
        <v>190</v>
      </c>
      <c r="B194" s="9"/>
      <c r="C194" s="9" t="s">
        <v>91</v>
      </c>
      <c r="D194" s="10">
        <v>71.78</v>
      </c>
      <c r="E194" s="12"/>
    </row>
    <row r="195" ht="40" customHeight="1" spans="1:5">
      <c r="A195" s="8">
        <v>191</v>
      </c>
      <c r="B195" s="9"/>
      <c r="C195" s="9" t="s">
        <v>663</v>
      </c>
      <c r="D195" s="10">
        <v>60.6</v>
      </c>
      <c r="E195" s="12"/>
    </row>
    <row r="196" ht="40" customHeight="1" spans="1:5">
      <c r="A196" s="8">
        <v>192</v>
      </c>
      <c r="B196" s="9"/>
      <c r="C196" s="9" t="s">
        <v>98</v>
      </c>
      <c r="D196" s="10">
        <v>25.17</v>
      </c>
      <c r="E196" s="12"/>
    </row>
    <row r="197" ht="40" customHeight="1" spans="1:5">
      <c r="A197" s="8">
        <v>193</v>
      </c>
      <c r="B197" s="9"/>
      <c r="C197" s="9" t="s">
        <v>116</v>
      </c>
      <c r="D197" s="10">
        <v>46.24</v>
      </c>
      <c r="E197" s="12"/>
    </row>
    <row r="198" ht="40" customHeight="1" spans="1:5">
      <c r="A198" s="8">
        <v>194</v>
      </c>
      <c r="B198" s="9"/>
      <c r="C198" s="9" t="s">
        <v>664</v>
      </c>
      <c r="D198" s="10">
        <v>18.59</v>
      </c>
      <c r="E198" s="12"/>
    </row>
    <row r="199" ht="40" customHeight="1" spans="1:5">
      <c r="A199" s="8">
        <v>195</v>
      </c>
      <c r="B199" s="9"/>
      <c r="C199" s="9" t="s">
        <v>665</v>
      </c>
      <c r="D199" s="10">
        <v>63.77</v>
      </c>
      <c r="E199" s="12"/>
    </row>
    <row r="200" ht="40" customHeight="1" spans="1:5">
      <c r="A200" s="8">
        <v>196</v>
      </c>
      <c r="B200" s="9"/>
      <c r="C200" s="9" t="s">
        <v>666</v>
      </c>
      <c r="D200" s="10">
        <v>25.66</v>
      </c>
      <c r="E200" s="12"/>
    </row>
    <row r="201" ht="40" customHeight="1" spans="1:5">
      <c r="A201" s="8">
        <v>197</v>
      </c>
      <c r="B201" s="9"/>
      <c r="C201" s="9" t="s">
        <v>667</v>
      </c>
      <c r="D201" s="10">
        <v>21.51</v>
      </c>
      <c r="E201" s="12"/>
    </row>
    <row r="202" ht="40" customHeight="1" spans="1:5">
      <c r="A202" s="8">
        <v>198</v>
      </c>
      <c r="B202" s="9"/>
      <c r="C202" s="9" t="s">
        <v>668</v>
      </c>
      <c r="D202" s="10">
        <v>15.25</v>
      </c>
      <c r="E202" s="12"/>
    </row>
    <row r="203" ht="40" customHeight="1" spans="1:5">
      <c r="A203" s="8">
        <v>199</v>
      </c>
      <c r="B203" s="9"/>
      <c r="C203" s="9" t="s">
        <v>392</v>
      </c>
      <c r="D203" s="10">
        <v>56.43</v>
      </c>
      <c r="E203" s="12"/>
    </row>
    <row r="204" ht="40" customHeight="1" spans="1:5">
      <c r="A204" s="8">
        <v>200</v>
      </c>
      <c r="B204" s="9"/>
      <c r="C204" s="9" t="s">
        <v>669</v>
      </c>
      <c r="D204" s="10">
        <v>12.07</v>
      </c>
      <c r="E204" s="12"/>
    </row>
    <row r="205" ht="40" customHeight="1" spans="1:5">
      <c r="A205" s="8">
        <v>201</v>
      </c>
      <c r="B205" s="9"/>
      <c r="C205" s="9" t="s">
        <v>670</v>
      </c>
      <c r="D205" s="10">
        <v>13.54</v>
      </c>
      <c r="E205" s="12"/>
    </row>
    <row r="206" ht="40" customHeight="1" spans="1:5">
      <c r="A206" s="8">
        <v>202</v>
      </c>
      <c r="B206" s="9"/>
      <c r="C206" s="9" t="s">
        <v>671</v>
      </c>
      <c r="D206" s="10">
        <v>24.43</v>
      </c>
      <c r="E206" s="12"/>
    </row>
    <row r="207" ht="40" customHeight="1" spans="1:5">
      <c r="A207" s="8">
        <v>203</v>
      </c>
      <c r="B207" s="9"/>
      <c r="C207" s="9" t="s">
        <v>672</v>
      </c>
      <c r="D207" s="10">
        <v>73.69</v>
      </c>
      <c r="E207" s="12"/>
    </row>
    <row r="208" ht="40" customHeight="1" spans="1:5">
      <c r="A208" s="8">
        <v>204</v>
      </c>
      <c r="B208" s="9"/>
      <c r="C208" s="9" t="s">
        <v>673</v>
      </c>
      <c r="D208" s="10">
        <v>27.19</v>
      </c>
      <c r="E208" s="12"/>
    </row>
    <row r="209" ht="40" customHeight="1" spans="1:5">
      <c r="A209" s="8">
        <v>205</v>
      </c>
      <c r="B209" s="9"/>
      <c r="C209" s="9" t="s">
        <v>674</v>
      </c>
      <c r="D209" s="10">
        <v>22.23</v>
      </c>
      <c r="E209" s="12"/>
    </row>
    <row r="210" ht="40" customHeight="1" spans="1:5">
      <c r="A210" s="8">
        <v>206</v>
      </c>
      <c r="B210" s="9"/>
      <c r="C210" s="9" t="s">
        <v>362</v>
      </c>
      <c r="D210" s="10">
        <v>405.33</v>
      </c>
      <c r="E210" s="12"/>
    </row>
    <row r="211" ht="40" customHeight="1" spans="1:5">
      <c r="A211" s="8">
        <v>207</v>
      </c>
      <c r="B211" s="9"/>
      <c r="C211" s="9" t="s">
        <v>76</v>
      </c>
      <c r="D211" s="10">
        <v>0</v>
      </c>
      <c r="E211" s="12" t="s">
        <v>553</v>
      </c>
    </row>
    <row r="212" ht="40" customHeight="1" spans="1:5">
      <c r="A212" s="8">
        <v>208</v>
      </c>
      <c r="B212" s="9"/>
      <c r="C212" s="9" t="s">
        <v>167</v>
      </c>
      <c r="D212" s="10">
        <v>74.32</v>
      </c>
      <c r="E212" s="12"/>
    </row>
    <row r="213" ht="40" customHeight="1" spans="1:5">
      <c r="A213" s="8">
        <v>209</v>
      </c>
      <c r="B213" s="9"/>
      <c r="C213" s="9" t="s">
        <v>675</v>
      </c>
      <c r="D213" s="10">
        <v>32.95</v>
      </c>
      <c r="E213" s="12"/>
    </row>
    <row r="214" ht="40" customHeight="1" spans="1:5">
      <c r="A214" s="8">
        <v>210</v>
      </c>
      <c r="B214" s="9"/>
      <c r="C214" s="9" t="s">
        <v>676</v>
      </c>
      <c r="D214" s="10">
        <v>118.9</v>
      </c>
      <c r="E214" s="12"/>
    </row>
    <row r="215" ht="40" customHeight="1" spans="1:5">
      <c r="A215" s="8">
        <v>211</v>
      </c>
      <c r="B215" s="9"/>
      <c r="C215" s="9" t="s">
        <v>677</v>
      </c>
      <c r="D215" s="10">
        <v>44.03</v>
      </c>
      <c r="E215" s="12"/>
    </row>
    <row r="216" ht="40" customHeight="1" spans="1:5">
      <c r="A216" s="8">
        <v>212</v>
      </c>
      <c r="B216" s="9"/>
      <c r="C216" s="9" t="s">
        <v>347</v>
      </c>
      <c r="D216" s="10">
        <v>59.79</v>
      </c>
      <c r="E216" s="12"/>
    </row>
    <row r="217" ht="40" customHeight="1" spans="1:5">
      <c r="A217" s="8">
        <v>213</v>
      </c>
      <c r="B217" s="9"/>
      <c r="C217" s="9" t="s">
        <v>470</v>
      </c>
      <c r="D217" s="10">
        <v>44.19</v>
      </c>
      <c r="E217" s="12"/>
    </row>
    <row r="218" ht="40" customHeight="1" spans="1:5">
      <c r="A218" s="8">
        <v>214</v>
      </c>
      <c r="B218" s="9"/>
      <c r="C218" s="9" t="s">
        <v>678</v>
      </c>
      <c r="D218" s="10">
        <v>245.04</v>
      </c>
      <c r="E218" s="12"/>
    </row>
    <row r="219" ht="40" customHeight="1" spans="1:5">
      <c r="A219" s="8">
        <v>215</v>
      </c>
      <c r="B219" s="9"/>
      <c r="C219" s="9" t="s">
        <v>679</v>
      </c>
      <c r="D219" s="10">
        <v>100.98</v>
      </c>
      <c r="E219" s="12"/>
    </row>
    <row r="220" ht="40" customHeight="1" spans="1:5">
      <c r="A220" s="8">
        <v>216</v>
      </c>
      <c r="B220" s="9"/>
      <c r="C220" s="9" t="s">
        <v>509</v>
      </c>
      <c r="D220" s="10">
        <v>19.59</v>
      </c>
      <c r="E220" s="12"/>
    </row>
    <row r="221" ht="40" customHeight="1" spans="1:5">
      <c r="A221" s="8">
        <v>217</v>
      </c>
      <c r="B221" s="9"/>
      <c r="C221" s="9" t="s">
        <v>680</v>
      </c>
      <c r="D221" s="10">
        <v>102.01</v>
      </c>
      <c r="E221" s="12"/>
    </row>
    <row r="222" ht="40" customHeight="1" spans="1:5">
      <c r="A222" s="8">
        <v>218</v>
      </c>
      <c r="B222" s="9"/>
      <c r="C222" s="9" t="s">
        <v>681</v>
      </c>
      <c r="D222" s="10">
        <v>18.66</v>
      </c>
      <c r="E222" s="12"/>
    </row>
    <row r="223" ht="40" customHeight="1" spans="1:5">
      <c r="A223" s="8">
        <v>219</v>
      </c>
      <c r="B223" s="9"/>
      <c r="C223" s="9" t="s">
        <v>682</v>
      </c>
      <c r="D223" s="10">
        <v>95.65</v>
      </c>
      <c r="E223" s="12"/>
    </row>
    <row r="224" ht="40" customHeight="1" spans="1:5">
      <c r="A224" s="8">
        <v>220</v>
      </c>
      <c r="B224" s="9"/>
      <c r="C224" s="9" t="s">
        <v>305</v>
      </c>
      <c r="D224" s="10">
        <v>15.68</v>
      </c>
      <c r="E224" s="12"/>
    </row>
    <row r="225" ht="40" customHeight="1" spans="1:5">
      <c r="A225" s="8">
        <v>221</v>
      </c>
      <c r="B225" s="9"/>
      <c r="C225" s="9" t="s">
        <v>176</v>
      </c>
      <c r="D225" s="10">
        <v>98.51</v>
      </c>
      <c r="E225" s="12"/>
    </row>
    <row r="226" ht="40" customHeight="1" spans="1:5">
      <c r="A226" s="8">
        <v>222</v>
      </c>
      <c r="B226" s="9"/>
      <c r="C226" s="9" t="s">
        <v>683</v>
      </c>
      <c r="D226" s="10">
        <v>25.71</v>
      </c>
      <c r="E226" s="12"/>
    </row>
    <row r="227" ht="40" customHeight="1" spans="1:5">
      <c r="A227" s="8">
        <v>223</v>
      </c>
      <c r="B227" s="9"/>
      <c r="C227" s="9" t="s">
        <v>684</v>
      </c>
      <c r="D227" s="10">
        <v>47.01</v>
      </c>
      <c r="E227" s="12"/>
    </row>
    <row r="228" ht="40" customHeight="1" spans="1:5">
      <c r="A228" s="8">
        <v>224</v>
      </c>
      <c r="B228" s="9"/>
      <c r="C228" s="9" t="s">
        <v>685</v>
      </c>
      <c r="D228" s="10">
        <v>54</v>
      </c>
      <c r="E228" s="12"/>
    </row>
    <row r="229" ht="40" customHeight="1" spans="1:5">
      <c r="A229" s="8">
        <v>225</v>
      </c>
      <c r="B229" s="9"/>
      <c r="C229" s="9" t="s">
        <v>686</v>
      </c>
      <c r="D229" s="10">
        <v>54.31</v>
      </c>
      <c r="E229" s="12"/>
    </row>
    <row r="230" ht="40" customHeight="1" spans="1:5">
      <c r="A230" s="8">
        <v>226</v>
      </c>
      <c r="B230" s="9"/>
      <c r="C230" s="9" t="s">
        <v>687</v>
      </c>
      <c r="D230" s="10">
        <v>98.54</v>
      </c>
      <c r="E230" s="12"/>
    </row>
    <row r="231" ht="40" customHeight="1" spans="1:5">
      <c r="A231" s="8">
        <v>227</v>
      </c>
      <c r="B231" s="9"/>
      <c r="C231" s="9" t="s">
        <v>497</v>
      </c>
      <c r="D231" s="10">
        <v>19.42</v>
      </c>
      <c r="E231" s="12"/>
    </row>
    <row r="232" ht="40" customHeight="1" spans="1:5">
      <c r="A232" s="8">
        <v>228</v>
      </c>
      <c r="B232" s="9"/>
      <c r="C232" s="9" t="s">
        <v>688</v>
      </c>
      <c r="D232" s="10">
        <v>30.18</v>
      </c>
      <c r="E232" s="12"/>
    </row>
    <row r="233" ht="40" customHeight="1" spans="1:5">
      <c r="A233" s="8">
        <v>229</v>
      </c>
      <c r="B233" s="9"/>
      <c r="C233" s="9" t="s">
        <v>251</v>
      </c>
      <c r="D233" s="10">
        <v>74.62</v>
      </c>
      <c r="E233" s="12"/>
    </row>
    <row r="234" ht="40" customHeight="1" spans="1:5">
      <c r="A234" s="8">
        <v>230</v>
      </c>
      <c r="B234" s="9"/>
      <c r="C234" s="9" t="s">
        <v>541</v>
      </c>
      <c r="D234" s="10">
        <v>15.44</v>
      </c>
      <c r="E234" s="12"/>
    </row>
    <row r="235" ht="40" customHeight="1" spans="1:5">
      <c r="A235" s="8">
        <v>231</v>
      </c>
      <c r="B235" s="9"/>
      <c r="C235" s="9" t="s">
        <v>689</v>
      </c>
      <c r="D235" s="10">
        <v>17.1</v>
      </c>
      <c r="E235" s="12"/>
    </row>
    <row r="236" ht="40" customHeight="1" spans="1:5">
      <c r="A236" s="8">
        <v>232</v>
      </c>
      <c r="B236" s="9"/>
      <c r="C236" s="9" t="s">
        <v>690</v>
      </c>
      <c r="D236" s="10">
        <v>58.1</v>
      </c>
      <c r="E236" s="12"/>
    </row>
    <row r="237" ht="40" customHeight="1" spans="1:5">
      <c r="A237" s="8">
        <v>233</v>
      </c>
      <c r="B237" s="9"/>
      <c r="C237" s="9" t="s">
        <v>691</v>
      </c>
      <c r="D237" s="10">
        <v>16.14</v>
      </c>
      <c r="E237" s="12"/>
    </row>
    <row r="238" ht="40" customHeight="1" spans="1:5">
      <c r="A238" s="8">
        <v>234</v>
      </c>
      <c r="B238" s="9"/>
      <c r="C238" s="9" t="s">
        <v>72</v>
      </c>
      <c r="D238" s="10">
        <v>19.43</v>
      </c>
      <c r="E238" s="12"/>
    </row>
    <row r="239" ht="40" customHeight="1" spans="1:5">
      <c r="A239" s="8">
        <v>235</v>
      </c>
      <c r="B239" s="9"/>
      <c r="C239" s="9" t="s">
        <v>692</v>
      </c>
      <c r="D239" s="10">
        <v>20.7</v>
      </c>
      <c r="E239" s="12"/>
    </row>
    <row r="240" ht="40" customHeight="1" spans="1:5">
      <c r="A240" s="8">
        <v>236</v>
      </c>
      <c r="B240" s="9"/>
      <c r="C240" s="9" t="s">
        <v>693</v>
      </c>
      <c r="D240" s="10">
        <v>23.49</v>
      </c>
      <c r="E240" s="12"/>
    </row>
    <row r="241" ht="40" customHeight="1" spans="1:5">
      <c r="A241" s="8">
        <v>237</v>
      </c>
      <c r="B241" s="9"/>
      <c r="C241" s="9" t="s">
        <v>248</v>
      </c>
      <c r="D241" s="10">
        <v>62.44</v>
      </c>
      <c r="E241" s="12"/>
    </row>
    <row r="242" ht="40" customHeight="1" spans="1:5">
      <c r="A242" s="8">
        <v>238</v>
      </c>
      <c r="B242" s="9"/>
      <c r="C242" s="9" t="s">
        <v>404</v>
      </c>
      <c r="D242" s="10">
        <v>104.99</v>
      </c>
      <c r="E242" s="12"/>
    </row>
    <row r="243" ht="40" customHeight="1" spans="1:5">
      <c r="A243" s="8">
        <v>239</v>
      </c>
      <c r="B243" s="9"/>
      <c r="C243" s="9" t="s">
        <v>694</v>
      </c>
      <c r="D243" s="10">
        <v>31.39</v>
      </c>
      <c r="E243" s="12"/>
    </row>
    <row r="244" ht="40" customHeight="1" spans="1:5">
      <c r="A244" s="8">
        <v>240</v>
      </c>
      <c r="B244" s="9"/>
      <c r="C244" s="9" t="s">
        <v>284</v>
      </c>
      <c r="D244" s="10">
        <v>196.78</v>
      </c>
      <c r="E244" s="12"/>
    </row>
    <row r="245" ht="40" customHeight="1" spans="1:5">
      <c r="A245" s="8">
        <v>241</v>
      </c>
      <c r="B245" s="9"/>
      <c r="C245" s="9" t="s">
        <v>236</v>
      </c>
      <c r="D245" s="10">
        <v>70.45</v>
      </c>
      <c r="E245" s="12"/>
    </row>
    <row r="246" ht="40" customHeight="1" spans="1:5">
      <c r="A246" s="8">
        <v>242</v>
      </c>
      <c r="B246" s="9"/>
      <c r="C246" s="9" t="s">
        <v>695</v>
      </c>
      <c r="D246" s="10">
        <v>27.78</v>
      </c>
      <c r="E246" s="12"/>
    </row>
    <row r="247" ht="40" customHeight="1" spans="1:5">
      <c r="A247" s="8">
        <v>243</v>
      </c>
      <c r="B247" s="9"/>
      <c r="C247" s="9" t="s">
        <v>696</v>
      </c>
      <c r="D247" s="10">
        <v>24.45</v>
      </c>
      <c r="E247" s="12"/>
    </row>
    <row r="248" ht="40" customHeight="1" spans="1:5">
      <c r="A248" s="8">
        <v>244</v>
      </c>
      <c r="B248" s="9"/>
      <c r="C248" s="9" t="s">
        <v>488</v>
      </c>
      <c r="D248" s="10">
        <v>41.27</v>
      </c>
      <c r="E248" s="12"/>
    </row>
    <row r="249" ht="40" customHeight="1" spans="1:5">
      <c r="A249" s="8">
        <v>245</v>
      </c>
      <c r="B249" s="9"/>
      <c r="C249" s="9" t="s">
        <v>697</v>
      </c>
      <c r="D249" s="10">
        <v>41.82</v>
      </c>
      <c r="E249" s="12"/>
    </row>
    <row r="250" ht="40" customHeight="1" spans="1:5">
      <c r="A250" s="8">
        <v>246</v>
      </c>
      <c r="B250" s="9"/>
      <c r="C250" s="9" t="s">
        <v>698</v>
      </c>
      <c r="D250" s="10">
        <v>72.04</v>
      </c>
      <c r="E250" s="12"/>
    </row>
    <row r="251" ht="40" customHeight="1" spans="1:5">
      <c r="A251" s="8">
        <v>247</v>
      </c>
      <c r="B251" s="9"/>
      <c r="C251" s="9" t="s">
        <v>386</v>
      </c>
      <c r="D251" s="10">
        <v>47.83</v>
      </c>
      <c r="E251" s="12"/>
    </row>
    <row r="252" ht="40" customHeight="1" spans="1:5">
      <c r="A252" s="8">
        <v>248</v>
      </c>
      <c r="B252" s="9"/>
      <c r="C252" s="9" t="s">
        <v>699</v>
      </c>
      <c r="D252" s="10">
        <v>18.82</v>
      </c>
      <c r="E252" s="12"/>
    </row>
    <row r="253" ht="40" customHeight="1" spans="1:5">
      <c r="A253" s="8">
        <v>249</v>
      </c>
      <c r="B253" s="9"/>
      <c r="C253" s="9" t="s">
        <v>700</v>
      </c>
      <c r="D253" s="10">
        <v>12.1</v>
      </c>
      <c r="E253" s="12"/>
    </row>
    <row r="254" ht="40" customHeight="1" spans="1:5">
      <c r="A254" s="8">
        <v>250</v>
      </c>
      <c r="B254" s="9"/>
      <c r="C254" s="9" t="s">
        <v>701</v>
      </c>
      <c r="D254" s="10">
        <v>25.02</v>
      </c>
      <c r="E254" s="12"/>
    </row>
    <row r="255" ht="40" customHeight="1" spans="1:5">
      <c r="A255" s="8">
        <v>251</v>
      </c>
      <c r="B255" s="9"/>
      <c r="C255" s="9" t="s">
        <v>260</v>
      </c>
      <c r="D255" s="10">
        <v>0</v>
      </c>
      <c r="E255" s="12" t="s">
        <v>553</v>
      </c>
    </row>
    <row r="258" spans="4:4">
      <c r="D258" s="13"/>
    </row>
  </sheetData>
  <autoFilter ref="A4:E255">
    <extLst/>
  </autoFilter>
  <mergeCells count="8">
    <mergeCell ref="A1:E1"/>
    <mergeCell ref="A2:A4"/>
    <mergeCell ref="B2:B4"/>
    <mergeCell ref="B5:B11"/>
    <mergeCell ref="B12:B255"/>
    <mergeCell ref="C2:C4"/>
    <mergeCell ref="D2:D4"/>
    <mergeCell ref="E2:E4"/>
  </mergeCells>
  <conditionalFormatting sqref="C2:C1048576">
    <cfRule type="duplicateValues" dxfId="0" priority="1"/>
  </conditionalFormatting>
  <pageMargins left="0.751388888888889" right="0.751388888888889" top="1" bottom="1" header="0.5" footer="0.5"/>
  <pageSetup paperSize="9" scale="93"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测算60</vt:lpstr>
      <vt:lpstr>测算80</vt:lpstr>
      <vt:lpstr>测算90</vt:lpstr>
      <vt:lpstr>测算95</vt:lpstr>
      <vt:lpstr>Sheet1 (2)</vt:lpstr>
      <vt:lpstr>测算98</vt:lpstr>
      <vt:lpstr>公示奖补清单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ypc</dc:creator>
  <cp:lastModifiedBy>苏小科</cp:lastModifiedBy>
  <dcterms:created xsi:type="dcterms:W3CDTF">2022-04-07T10:49:00Z</dcterms:created>
  <dcterms:modified xsi:type="dcterms:W3CDTF">2023-06-07T16:31:10Z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1AA61D71ED3242AFA8CC343B697A3C87_13</vt:lpwstr>
  </property>
  <property fmtid="{D5CDD505-2E9C-101B-9397-08002B2CF9AE}" pid="3" name="KSOProductBuildVer">
    <vt:lpwstr>2052-5.4.1.7920</vt:lpwstr>
  </property>
  <property fmtid="{D5CDD505-2E9C-101B-9397-08002B2CF9AE}" pid="4" name="KSOReadingLayout">
    <vt:bool>true</vt:bool>
  </property>
</Properties>
</file>